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3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4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5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6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7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8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9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0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11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drawings/drawing12.xml" ContentType="application/vnd.openxmlformats-officedocument.drawing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drawings/drawing13.xml" ContentType="application/vnd.openxmlformats-officedocument.drawing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drawings/drawing14.xml" ContentType="application/vnd.openxmlformats-officedocument.drawing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drawings/drawing15.xml" ContentType="application/vnd.openxmlformats-officedocument.drawing+xml"/>
  <Override PartName="/xl/ctrlProps/ctrlProp50.xml" ContentType="application/vnd.ms-excel.controlproperties+xml"/>
  <Override PartName="/xl/drawings/drawing16.xml" ContentType="application/vnd.openxmlformats-officedocument.drawing+xml"/>
  <Override PartName="/xl/ctrlProps/ctrlProp51.xml" ContentType="application/vnd.ms-excel.controlproperties+xml"/>
  <Override PartName="/xl/drawings/drawing17.xml" ContentType="application/vnd.openxmlformats-officedocument.drawing+xml"/>
  <Override PartName="/xl/ctrlProps/ctrlProp52.xml" ContentType="application/vnd.ms-excel.controlproperties+xml"/>
  <Override PartName="/xl/drawings/drawing18.xml" ContentType="application/vnd.openxmlformats-officedocument.drawing+xml"/>
  <Override PartName="/xl/ctrlProps/ctrlProp53.xml" ContentType="application/vnd.ms-excel.controlproperties+xml"/>
  <Override PartName="/xl/drawings/drawing19.xml" ContentType="application/vnd.openxmlformats-officedocument.drawing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drawings/drawing21.xml" ContentType="application/vnd.openxmlformats-officedocument.drawing+xml"/>
  <Override PartName="/xl/ctrlProps/ctrlProp57.xml" ContentType="application/vnd.ms-excel.controlproperties+xml"/>
  <Override PartName="/xl/ctrlProps/ctrlProp58.xml" ContentType="application/vnd.ms-excel.controlproperties+xml"/>
  <Override PartName="/xl/drawings/drawing22.xml" ContentType="application/vnd.openxmlformats-officedocument.drawing+xml"/>
  <Override PartName="/xl/ctrlProps/ctrlProp59.xml" ContentType="application/vnd.ms-excel.controlproperties+xml"/>
  <Override PartName="/xl/drawings/drawing23.xml" ContentType="application/vnd.openxmlformats-officedocument.drawing+xml"/>
  <Override PartName="/xl/ctrlProps/ctrlProp60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4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drawings/drawing25.xml" ContentType="application/vnd.openxmlformats-officedocument.drawing+xml"/>
  <Override PartName="/xl/ctrlProps/ctrlProp63.xml" ContentType="application/vnd.ms-excel.controlproperties+xml"/>
  <Override PartName="/xl/ctrlProps/ctrlProp6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rchiv 030\Skripte 300 Rewe\Rewe 10 Fachwirte Teil 01 - WBQ\Übungen\"/>
    </mc:Choice>
  </mc:AlternateContent>
  <bookViews>
    <workbookView showSheetTabs="0" xWindow="0" yWindow="0" windowWidth="28800" windowHeight="12495"/>
  </bookViews>
  <sheets>
    <sheet name="000" sheetId="1" r:id="rId1"/>
    <sheet name="001" sheetId="29" r:id="rId2"/>
    <sheet name="051" sheetId="27" r:id="rId3"/>
    <sheet name="101" sheetId="19" r:id="rId4"/>
    <sheet name="101ü" sheetId="20" r:id="rId5"/>
    <sheet name="150" sheetId="21" r:id="rId6"/>
    <sheet name="150ü" sheetId="22" r:id="rId7"/>
    <sheet name="150g" sheetId="23" r:id="rId8"/>
    <sheet name="201" sheetId="2" r:id="rId9"/>
    <sheet name="201ü" sheetId="13" r:id="rId10"/>
    <sheet name="201g" sheetId="14" r:id="rId11"/>
    <sheet name="202" sheetId="5" r:id="rId12"/>
    <sheet name="202ü" sheetId="7" r:id="rId13"/>
    <sheet name="203" sheetId="15" r:id="rId14"/>
    <sheet name="203ü" sheetId="16" r:id="rId15"/>
    <sheet name="203g" sheetId="17" r:id="rId16"/>
    <sheet name="301" sheetId="12" r:id="rId17"/>
    <sheet name="302" sheetId="24" r:id="rId18"/>
    <sheet name="303" sheetId="25" r:id="rId19"/>
    <sheet name="304" sheetId="11" r:id="rId20"/>
    <sheet name="305" sheetId="18" r:id="rId21"/>
    <sheet name="306" sheetId="8" r:id="rId22"/>
    <sheet name="306ü" sheetId="10" r:id="rId23"/>
    <sheet name="307" sheetId="26" r:id="rId24"/>
    <sheet name="401" sheetId="3" r:id="rId25"/>
    <sheet name="421" sheetId="4" r:id="rId26"/>
    <sheet name="421ü" sheetId="28" r:id="rId27"/>
  </sheets>
  <definedNames>
    <definedName name="_xlnm.Print_Area" localSheetId="11">'202'!$A$6:$Q$24</definedName>
    <definedName name="_xlnm.Print_Area" localSheetId="12">'202ü'!$A$6:$Q$24</definedName>
    <definedName name="_xlnm.Print_Area" localSheetId="16">'301'!$A$5:$J$53</definedName>
    <definedName name="_xlnm.Print_Area" localSheetId="18">'303'!$A$5:$J$56</definedName>
    <definedName name="_xlnm.Print_Area" localSheetId="19">'304'!$A$6:$J$43</definedName>
    <definedName name="_xlnm.Print_Area" localSheetId="23">'307'!$A$5:$J$62</definedName>
    <definedName name="_xlnm.Print_Area" localSheetId="24">'401'!$A$6:$H$72</definedName>
    <definedName name="_xlnm.Print_Area" localSheetId="25">'421'!$A$6:$G$22</definedName>
    <definedName name="_xlnm.Print_Area" localSheetId="26">'421ü'!$A$6:$G$22</definedName>
    <definedName name="_xlnm.Print_Titles" localSheetId="16">'301'!$A:$A</definedName>
    <definedName name="_xlnm.Print_Titles" localSheetId="17">'302'!$A:$A</definedName>
    <definedName name="_xlnm.Print_Titles" localSheetId="18">'303'!$A:$A</definedName>
    <definedName name="_xlnm.Print_Titles" localSheetId="19">'304'!$A:$A</definedName>
    <definedName name="_xlnm.Print_Titles" localSheetId="23">'307'!$A:$A</definedName>
    <definedName name="_xlnm.Print_Titles" localSheetId="24">'401'!$A:$A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1" i="3" l="1"/>
  <c r="K53" i="3" s="1"/>
  <c r="K57" i="3" l="1"/>
  <c r="K55" i="3"/>
  <c r="H24" i="11"/>
  <c r="C33" i="11" l="1"/>
  <c r="D34" i="11" s="1"/>
  <c r="D33" i="11" l="1"/>
  <c r="D32" i="11"/>
  <c r="C20" i="4"/>
  <c r="C18" i="4"/>
  <c r="E17" i="4"/>
  <c r="C17" i="4"/>
  <c r="E15" i="4"/>
  <c r="C15" i="4"/>
  <c r="F14" i="4"/>
  <c r="E14" i="4"/>
  <c r="D14" i="4"/>
  <c r="C14" i="4"/>
  <c r="G19" i="4"/>
  <c r="G19" i="28" s="1"/>
  <c r="G16" i="4"/>
  <c r="G14" i="4"/>
  <c r="G13" i="4"/>
  <c r="G11" i="4"/>
  <c r="G10" i="4"/>
  <c r="G10" i="28" s="1"/>
  <c r="G12" i="4"/>
  <c r="F12" i="4"/>
  <c r="E12" i="4"/>
  <c r="D12" i="4"/>
  <c r="C12" i="4"/>
  <c r="F19" i="28"/>
  <c r="E19" i="28"/>
  <c r="D19" i="28"/>
  <c r="C19" i="28"/>
  <c r="G16" i="28"/>
  <c r="F16" i="28"/>
  <c r="E16" i="28"/>
  <c r="D16" i="28"/>
  <c r="C16" i="28"/>
  <c r="G13" i="28"/>
  <c r="F13" i="28"/>
  <c r="E13" i="28"/>
  <c r="D13" i="28"/>
  <c r="C13" i="28"/>
  <c r="G11" i="28"/>
  <c r="F11" i="28"/>
  <c r="E11" i="28"/>
  <c r="D11" i="28"/>
  <c r="C11" i="28"/>
  <c r="F10" i="28"/>
  <c r="E10" i="28"/>
  <c r="D10" i="28"/>
  <c r="C10" i="28"/>
  <c r="C30" i="20"/>
  <c r="C30" i="19"/>
  <c r="Q28" i="19"/>
  <c r="Q26" i="19"/>
  <c r="Q24" i="19"/>
  <c r="Q22" i="19"/>
  <c r="Q20" i="19"/>
  <c r="Q30" i="19" s="1"/>
  <c r="Q18" i="19"/>
  <c r="Q16" i="19"/>
  <c r="Q15" i="19"/>
  <c r="P30" i="19"/>
  <c r="P28" i="19"/>
  <c r="P26" i="19"/>
  <c r="P24" i="19"/>
  <c r="P22" i="19"/>
  <c r="P20" i="19"/>
  <c r="P18" i="19"/>
  <c r="P16" i="19"/>
  <c r="P15" i="19"/>
  <c r="O30" i="19"/>
  <c r="O28" i="19"/>
  <c r="O26" i="19"/>
  <c r="O24" i="19"/>
  <c r="O22" i="19"/>
  <c r="O20" i="19"/>
  <c r="O18" i="19"/>
  <c r="O16" i="19"/>
  <c r="O15" i="19"/>
  <c r="N28" i="19"/>
  <c r="N26" i="19"/>
  <c r="N24" i="19"/>
  <c r="N22" i="19"/>
  <c r="N20" i="19"/>
  <c r="N30" i="19" s="1"/>
  <c r="N18" i="19"/>
  <c r="N16" i="19"/>
  <c r="N15" i="19"/>
  <c r="M28" i="19"/>
  <c r="M26" i="19"/>
  <c r="M24" i="19"/>
  <c r="M22" i="19"/>
  <c r="M20" i="19"/>
  <c r="M30" i="19" s="1"/>
  <c r="M18" i="19"/>
  <c r="M16" i="19"/>
  <c r="M15" i="19"/>
  <c r="L30" i="19"/>
  <c r="L28" i="19"/>
  <c r="L26" i="19"/>
  <c r="L24" i="19"/>
  <c r="L22" i="19"/>
  <c r="L20" i="19"/>
  <c r="L18" i="19"/>
  <c r="L16" i="19"/>
  <c r="L15" i="19"/>
  <c r="K28" i="19"/>
  <c r="K26" i="19"/>
  <c r="K24" i="19"/>
  <c r="K22" i="19"/>
  <c r="K20" i="19"/>
  <c r="K30" i="19" s="1"/>
  <c r="K18" i="19"/>
  <c r="K16" i="19"/>
  <c r="K15" i="19"/>
  <c r="H14" i="26" l="1"/>
  <c r="H20" i="26"/>
  <c r="H43" i="26" s="1"/>
  <c r="H42" i="26"/>
  <c r="H41" i="26"/>
  <c r="H40" i="26"/>
  <c r="H39" i="26"/>
  <c r="H38" i="26"/>
  <c r="C40" i="26"/>
  <c r="C43" i="26"/>
  <c r="C42" i="26"/>
  <c r="C41" i="26"/>
  <c r="C20" i="26"/>
  <c r="C39" i="26"/>
  <c r="C38" i="26"/>
  <c r="C14" i="26"/>
  <c r="H52" i="26"/>
  <c r="C52" i="26"/>
  <c r="H48" i="26"/>
  <c r="C48" i="26"/>
  <c r="H47" i="26"/>
  <c r="C47" i="26"/>
  <c r="H44" i="26"/>
  <c r="C44" i="26"/>
  <c r="H36" i="26"/>
  <c r="C36" i="26"/>
  <c r="H35" i="26"/>
  <c r="I37" i="26" s="1"/>
  <c r="C35" i="26"/>
  <c r="D37" i="26" s="1"/>
  <c r="H36" i="25"/>
  <c r="H34" i="25"/>
  <c r="H35" i="25" s="1"/>
  <c r="H32" i="25"/>
  <c r="H33" i="25" s="1"/>
  <c r="I37" i="25" s="1"/>
  <c r="C35" i="25"/>
  <c r="C33" i="25"/>
  <c r="C34" i="25"/>
  <c r="C32" i="25"/>
  <c r="H44" i="25"/>
  <c r="C44" i="25"/>
  <c r="H40" i="25"/>
  <c r="I41" i="25" s="1"/>
  <c r="C40" i="25"/>
  <c r="D41" i="25" s="1"/>
  <c r="H39" i="25"/>
  <c r="C39" i="25"/>
  <c r="C36" i="25"/>
  <c r="H30" i="25"/>
  <c r="C30" i="25"/>
  <c r="H29" i="25"/>
  <c r="I31" i="25" s="1"/>
  <c r="C29" i="25"/>
  <c r="D31" i="25" s="1"/>
  <c r="J27" i="18"/>
  <c r="J26" i="18"/>
  <c r="K28" i="18" s="1"/>
  <c r="J24" i="18"/>
  <c r="J23" i="18"/>
  <c r="J18" i="18"/>
  <c r="E26" i="18"/>
  <c r="E23" i="18"/>
  <c r="J8" i="18"/>
  <c r="J17" i="18" s="1"/>
  <c r="K19" i="18" s="1"/>
  <c r="E27" i="18"/>
  <c r="E24" i="18"/>
  <c r="E18" i="18"/>
  <c r="E8" i="18"/>
  <c r="E17" i="18" s="1"/>
  <c r="F19" i="18" s="1"/>
  <c r="I28" i="24"/>
  <c r="D28" i="24"/>
  <c r="I27" i="24"/>
  <c r="H25" i="24"/>
  <c r="H23" i="24"/>
  <c r="H22" i="24"/>
  <c r="I21" i="24"/>
  <c r="G15" i="4" l="1"/>
  <c r="D49" i="26"/>
  <c r="I49" i="26"/>
  <c r="D45" i="26"/>
  <c r="E46" i="26" s="1"/>
  <c r="I45" i="26"/>
  <c r="D37" i="25"/>
  <c r="E38" i="25" s="1"/>
  <c r="J38" i="25"/>
  <c r="J42" i="25"/>
  <c r="H43" i="25" s="1"/>
  <c r="I45" i="25" s="1"/>
  <c r="J46" i="25" s="1"/>
  <c r="H50" i="25" s="1"/>
  <c r="F25" i="18"/>
  <c r="F28" i="18"/>
  <c r="K25" i="18"/>
  <c r="K29" i="18" s="1"/>
  <c r="H24" i="24"/>
  <c r="I26" i="24" s="1"/>
  <c r="G17" i="4" l="1"/>
  <c r="J46" i="26"/>
  <c r="J50" i="26"/>
  <c r="H51" i="26" s="1"/>
  <c r="I53" i="26" s="1"/>
  <c r="J54" i="26" s="1"/>
  <c r="H58" i="26" s="1"/>
  <c r="E50" i="26"/>
  <c r="C51" i="26" s="1"/>
  <c r="D53" i="26" s="1"/>
  <c r="E54" i="26" s="1"/>
  <c r="E42" i="25"/>
  <c r="C43" i="25" s="1"/>
  <c r="D45" i="25" s="1"/>
  <c r="E46" i="25" s="1"/>
  <c r="E47" i="25" s="1"/>
  <c r="E48" i="25" s="1"/>
  <c r="F29" i="18"/>
  <c r="D27" i="24"/>
  <c r="C25" i="24"/>
  <c r="C23" i="24"/>
  <c r="C22" i="24"/>
  <c r="D21" i="24"/>
  <c r="G18" i="4" l="1"/>
  <c r="E55" i="26"/>
  <c r="E56" i="26" s="1"/>
  <c r="H49" i="25"/>
  <c r="I51" i="25" s="1"/>
  <c r="H53" i="25" s="1"/>
  <c r="E49" i="25"/>
  <c r="E50" i="25" s="1"/>
  <c r="C24" i="24"/>
  <c r="D26" i="24" s="1"/>
  <c r="H35" i="24"/>
  <c r="I58" i="17"/>
  <c r="H58" i="17"/>
  <c r="G58" i="17"/>
  <c r="F58" i="17"/>
  <c r="I58" i="15"/>
  <c r="H58" i="15"/>
  <c r="G58" i="15"/>
  <c r="F58" i="15"/>
  <c r="I58" i="14"/>
  <c r="H58" i="14"/>
  <c r="G58" i="14"/>
  <c r="F58" i="14"/>
  <c r="G20" i="4" l="1"/>
  <c r="H57" i="26"/>
  <c r="I59" i="26" s="1"/>
  <c r="H61" i="26" s="1"/>
  <c r="E57" i="26"/>
  <c r="E58" i="26" s="1"/>
  <c r="E51" i="25"/>
  <c r="E52" i="25" s="1"/>
  <c r="D29" i="24"/>
  <c r="D30" i="24" s="1"/>
  <c r="I17" i="23"/>
  <c r="I28" i="23"/>
  <c r="H28" i="23"/>
  <c r="G28" i="23"/>
  <c r="F28" i="23"/>
  <c r="I18" i="23"/>
  <c r="H18" i="23"/>
  <c r="G18" i="23"/>
  <c r="F18" i="23"/>
  <c r="E18" i="23"/>
  <c r="D18" i="23"/>
  <c r="C18" i="23"/>
  <c r="C28" i="23" s="1"/>
  <c r="H17" i="23"/>
  <c r="G17" i="23"/>
  <c r="F17" i="23"/>
  <c r="E17" i="23"/>
  <c r="D17" i="23"/>
  <c r="C17" i="23"/>
  <c r="E11" i="23"/>
  <c r="D11" i="23"/>
  <c r="E10" i="23"/>
  <c r="D10" i="23"/>
  <c r="E9" i="23"/>
  <c r="D9" i="23"/>
  <c r="E8" i="23"/>
  <c r="D8" i="23"/>
  <c r="E7" i="23"/>
  <c r="D7" i="23"/>
  <c r="E6" i="23"/>
  <c r="D6" i="23"/>
  <c r="E5" i="23"/>
  <c r="D5" i="23"/>
  <c r="C11" i="23"/>
  <c r="C10" i="23"/>
  <c r="C9" i="23"/>
  <c r="C8" i="23"/>
  <c r="C7" i="23"/>
  <c r="C6" i="23"/>
  <c r="C5" i="23"/>
  <c r="I18" i="22"/>
  <c r="H18" i="22"/>
  <c r="G18" i="22"/>
  <c r="F18" i="22"/>
  <c r="E18" i="22"/>
  <c r="D18" i="22"/>
  <c r="C18" i="22"/>
  <c r="H17" i="22"/>
  <c r="G17" i="22"/>
  <c r="F17" i="22"/>
  <c r="E11" i="22"/>
  <c r="D11" i="22"/>
  <c r="E10" i="22"/>
  <c r="D10" i="22"/>
  <c r="E9" i="22"/>
  <c r="D9" i="22"/>
  <c r="E8" i="22"/>
  <c r="D8" i="22"/>
  <c r="E7" i="22"/>
  <c r="D7" i="22"/>
  <c r="E6" i="22"/>
  <c r="D6" i="22"/>
  <c r="E5" i="22"/>
  <c r="D5" i="22"/>
  <c r="C11" i="22"/>
  <c r="C10" i="22"/>
  <c r="C9" i="22"/>
  <c r="C8" i="22"/>
  <c r="C7" i="22"/>
  <c r="C6" i="22"/>
  <c r="C5" i="22"/>
  <c r="E59" i="26" l="1"/>
  <c r="E60" i="26" s="1"/>
  <c r="H34" i="24"/>
  <c r="I36" i="24" s="1"/>
  <c r="H39" i="24" s="1"/>
  <c r="D31" i="24"/>
  <c r="D32" i="24" s="1"/>
  <c r="D33" i="24" l="1"/>
  <c r="D34" i="24" s="1"/>
  <c r="C45" i="23"/>
  <c r="C42" i="23"/>
  <c r="C39" i="23"/>
  <c r="E50" i="22"/>
  <c r="C46" i="22"/>
  <c r="C43" i="22"/>
  <c r="C40" i="22"/>
  <c r="C45" i="22"/>
  <c r="D47" i="22" s="1"/>
  <c r="C42" i="22"/>
  <c r="D44" i="22" s="1"/>
  <c r="C39" i="22"/>
  <c r="E41" i="22" s="1"/>
  <c r="C45" i="21"/>
  <c r="C42" i="21"/>
  <c r="C39" i="21"/>
  <c r="C28" i="21"/>
  <c r="I20" i="21" s="1"/>
  <c r="F20" i="21"/>
  <c r="E20" i="21"/>
  <c r="D20" i="21"/>
  <c r="D26" i="21" s="1"/>
  <c r="D28" i="21" s="1"/>
  <c r="E17" i="21"/>
  <c r="D17" i="21"/>
  <c r="C17" i="21"/>
  <c r="E12" i="21"/>
  <c r="D12" i="21"/>
  <c r="C12" i="21"/>
  <c r="J29" i="20"/>
  <c r="I29" i="20"/>
  <c r="H29" i="20"/>
  <c r="G29" i="20"/>
  <c r="F29" i="20"/>
  <c r="E29" i="20"/>
  <c r="J28" i="20"/>
  <c r="I28" i="20"/>
  <c r="H28" i="20"/>
  <c r="G28" i="20"/>
  <c r="F28" i="20"/>
  <c r="E28" i="20"/>
  <c r="J27" i="20"/>
  <c r="I27" i="20"/>
  <c r="H27" i="20"/>
  <c r="G27" i="20"/>
  <c r="F27" i="20"/>
  <c r="E27" i="20"/>
  <c r="J26" i="20"/>
  <c r="I26" i="20"/>
  <c r="H26" i="20"/>
  <c r="G26" i="20"/>
  <c r="F26" i="20"/>
  <c r="E26" i="20"/>
  <c r="J25" i="20"/>
  <c r="I25" i="20"/>
  <c r="H25" i="20"/>
  <c r="G25" i="20"/>
  <c r="F25" i="20"/>
  <c r="E25" i="20"/>
  <c r="J24" i="20"/>
  <c r="I24" i="20"/>
  <c r="H24" i="20"/>
  <c r="G24" i="20"/>
  <c r="F24" i="20"/>
  <c r="E24" i="20"/>
  <c r="J23" i="20"/>
  <c r="I23" i="20"/>
  <c r="H23" i="20"/>
  <c r="G23" i="20"/>
  <c r="F23" i="20"/>
  <c r="E23" i="20"/>
  <c r="J22" i="20"/>
  <c r="I22" i="20"/>
  <c r="H22" i="20"/>
  <c r="G22" i="20"/>
  <c r="F22" i="20"/>
  <c r="E22" i="20"/>
  <c r="J21" i="20"/>
  <c r="I21" i="20"/>
  <c r="H21" i="20"/>
  <c r="G21" i="20"/>
  <c r="F21" i="20"/>
  <c r="E21" i="20"/>
  <c r="J20" i="20"/>
  <c r="I20" i="20"/>
  <c r="H20" i="20"/>
  <c r="G20" i="20"/>
  <c r="F20" i="20"/>
  <c r="E20" i="20"/>
  <c r="J19" i="20"/>
  <c r="I19" i="20"/>
  <c r="H19" i="20"/>
  <c r="G19" i="20"/>
  <c r="F19" i="20"/>
  <c r="E19" i="20"/>
  <c r="J18" i="20"/>
  <c r="I18" i="20"/>
  <c r="H18" i="20"/>
  <c r="G18" i="20"/>
  <c r="F18" i="20"/>
  <c r="E18" i="20"/>
  <c r="J17" i="20"/>
  <c r="I17" i="20"/>
  <c r="H17" i="20"/>
  <c r="G17" i="20"/>
  <c r="F17" i="20"/>
  <c r="E17" i="20"/>
  <c r="J16" i="20"/>
  <c r="I16" i="20"/>
  <c r="H16" i="20"/>
  <c r="G16" i="20"/>
  <c r="F16" i="20"/>
  <c r="E16" i="20"/>
  <c r="J15" i="20"/>
  <c r="I15" i="20"/>
  <c r="H15" i="20"/>
  <c r="G15" i="20"/>
  <c r="F15" i="20"/>
  <c r="E15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C29" i="20"/>
  <c r="C28" i="20"/>
  <c r="C27" i="20"/>
  <c r="C26" i="20"/>
  <c r="C25" i="20"/>
  <c r="C24" i="20"/>
  <c r="C23" i="20"/>
  <c r="C22" i="20"/>
  <c r="C21" i="20"/>
  <c r="C20" i="20"/>
  <c r="C19" i="20"/>
  <c r="C18" i="20"/>
  <c r="C17" i="20"/>
  <c r="C16" i="20"/>
  <c r="C15" i="20"/>
  <c r="M45" i="20"/>
  <c r="C41" i="20"/>
  <c r="C40" i="20"/>
  <c r="L42" i="20" s="1"/>
  <c r="C38" i="20"/>
  <c r="C37" i="20"/>
  <c r="L39" i="20" s="1"/>
  <c r="M43" i="20" s="1"/>
  <c r="M36" i="20"/>
  <c r="M44" i="20" s="1"/>
  <c r="M46" i="20" s="1"/>
  <c r="C35" i="20"/>
  <c r="C34" i="20"/>
  <c r="C40" i="19"/>
  <c r="C37" i="19"/>
  <c r="M45" i="19"/>
  <c r="C41" i="19"/>
  <c r="C38" i="19"/>
  <c r="C35" i="19"/>
  <c r="C34" i="19"/>
  <c r="I29" i="17"/>
  <c r="H29" i="17"/>
  <c r="G29" i="17"/>
  <c r="F29" i="17"/>
  <c r="I17" i="17"/>
  <c r="H17" i="17"/>
  <c r="G17" i="17"/>
  <c r="F17" i="17"/>
  <c r="E17" i="17"/>
  <c r="D17" i="17"/>
  <c r="D27" i="17" s="1"/>
  <c r="C17" i="17"/>
  <c r="C27" i="17" s="1"/>
  <c r="H16" i="17"/>
  <c r="H35" i="17" s="1"/>
  <c r="G16" i="17"/>
  <c r="C45" i="17" s="1"/>
  <c r="F16" i="17"/>
  <c r="C42" i="17" s="1"/>
  <c r="E10" i="17"/>
  <c r="D10" i="17"/>
  <c r="E9" i="17"/>
  <c r="D9" i="17"/>
  <c r="E8" i="17"/>
  <c r="D8" i="17"/>
  <c r="E7" i="17"/>
  <c r="E16" i="17" s="1"/>
  <c r="D7" i="17"/>
  <c r="D16" i="17" s="1"/>
  <c r="E6" i="17"/>
  <c r="D6" i="17"/>
  <c r="E5" i="17"/>
  <c r="D5" i="17"/>
  <c r="E4" i="17"/>
  <c r="D4" i="17"/>
  <c r="C10" i="17"/>
  <c r="C9" i="17"/>
  <c r="C8" i="17"/>
  <c r="C7" i="17"/>
  <c r="C6" i="17"/>
  <c r="C5" i="17"/>
  <c r="C4" i="17"/>
  <c r="C11" i="17" s="1"/>
  <c r="I29" i="16"/>
  <c r="H29" i="16"/>
  <c r="G29" i="16"/>
  <c r="F29" i="16"/>
  <c r="I17" i="16"/>
  <c r="H17" i="16"/>
  <c r="G17" i="16"/>
  <c r="F17" i="16"/>
  <c r="E17" i="16"/>
  <c r="D17" i="16"/>
  <c r="C17" i="16"/>
  <c r="H16" i="16"/>
  <c r="C48" i="16" s="1"/>
  <c r="D50" i="16" s="1"/>
  <c r="G16" i="16"/>
  <c r="C45" i="16" s="1"/>
  <c r="D47" i="16" s="1"/>
  <c r="F16" i="16"/>
  <c r="C42" i="16" s="1"/>
  <c r="E10" i="16"/>
  <c r="E9" i="16"/>
  <c r="E8" i="16"/>
  <c r="E7" i="16"/>
  <c r="E6" i="16"/>
  <c r="E5" i="16"/>
  <c r="E4" i="16"/>
  <c r="E11" i="16" s="1"/>
  <c r="D10" i="16"/>
  <c r="D9" i="16"/>
  <c r="D8" i="16"/>
  <c r="D7" i="16"/>
  <c r="D6" i="16"/>
  <c r="D5" i="16"/>
  <c r="D4" i="16"/>
  <c r="C10" i="16"/>
  <c r="C9" i="16"/>
  <c r="C8" i="16"/>
  <c r="C7" i="16"/>
  <c r="C6" i="16"/>
  <c r="C5" i="16"/>
  <c r="C4" i="16"/>
  <c r="C11" i="16" s="1"/>
  <c r="D25" i="15"/>
  <c r="D27" i="15" s="1"/>
  <c r="G21" i="15" s="1"/>
  <c r="E25" i="15"/>
  <c r="C25" i="15"/>
  <c r="C27" i="15" s="1"/>
  <c r="I19" i="15" s="1"/>
  <c r="E25" i="17"/>
  <c r="D25" i="17"/>
  <c r="C16" i="17"/>
  <c r="E53" i="16"/>
  <c r="C49" i="16"/>
  <c r="C46" i="16"/>
  <c r="C43" i="16"/>
  <c r="C48" i="15"/>
  <c r="C45" i="15"/>
  <c r="C42" i="15"/>
  <c r="H35" i="15"/>
  <c r="G35" i="15"/>
  <c r="F35" i="15"/>
  <c r="E27" i="15"/>
  <c r="E16" i="15"/>
  <c r="D16" i="15"/>
  <c r="C16" i="15"/>
  <c r="E11" i="15"/>
  <c r="D11" i="15"/>
  <c r="C11" i="15"/>
  <c r="C25" i="2"/>
  <c r="C27" i="2" s="1"/>
  <c r="F35" i="14"/>
  <c r="I29" i="14"/>
  <c r="H29" i="14"/>
  <c r="G29" i="14"/>
  <c r="F29" i="14"/>
  <c r="C25" i="14"/>
  <c r="H16" i="14"/>
  <c r="G16" i="14"/>
  <c r="G35" i="14" s="1"/>
  <c r="F16" i="14"/>
  <c r="C42" i="14" s="1"/>
  <c r="I17" i="14"/>
  <c r="H17" i="14"/>
  <c r="G17" i="14"/>
  <c r="F17" i="14"/>
  <c r="E17" i="14"/>
  <c r="D17" i="14"/>
  <c r="C17" i="14"/>
  <c r="E10" i="14"/>
  <c r="E9" i="14"/>
  <c r="E8" i="14"/>
  <c r="E7" i="14"/>
  <c r="E16" i="14" s="1"/>
  <c r="E6" i="14"/>
  <c r="E5" i="14"/>
  <c r="E4" i="14"/>
  <c r="E11" i="14" s="1"/>
  <c r="D10" i="14"/>
  <c r="D9" i="14"/>
  <c r="D8" i="14"/>
  <c r="D7" i="14"/>
  <c r="D6" i="14"/>
  <c r="D5" i="14"/>
  <c r="D4" i="14"/>
  <c r="C10" i="14"/>
  <c r="C9" i="14"/>
  <c r="C8" i="14"/>
  <c r="C7" i="14"/>
  <c r="C6" i="14"/>
  <c r="C5" i="14"/>
  <c r="C4" i="14"/>
  <c r="I29" i="13"/>
  <c r="H29" i="13"/>
  <c r="G29" i="13"/>
  <c r="F29" i="13"/>
  <c r="I17" i="13"/>
  <c r="H17" i="13"/>
  <c r="G17" i="13"/>
  <c r="F17" i="13"/>
  <c r="E17" i="13"/>
  <c r="D17" i="13"/>
  <c r="C17" i="13"/>
  <c r="H16" i="13"/>
  <c r="G16" i="13"/>
  <c r="F16" i="13"/>
  <c r="E10" i="13"/>
  <c r="E9" i="13"/>
  <c r="E8" i="13"/>
  <c r="E7" i="13"/>
  <c r="E6" i="13"/>
  <c r="E5" i="13"/>
  <c r="E4" i="13"/>
  <c r="E11" i="13" s="1"/>
  <c r="D10" i="13"/>
  <c r="D9" i="13"/>
  <c r="D8" i="13"/>
  <c r="D7" i="13"/>
  <c r="D6" i="13"/>
  <c r="D5" i="13"/>
  <c r="D4" i="13"/>
  <c r="C10" i="13"/>
  <c r="C9" i="13"/>
  <c r="C8" i="13"/>
  <c r="C7" i="13"/>
  <c r="C6" i="13"/>
  <c r="C5" i="13"/>
  <c r="C4" i="13"/>
  <c r="C11" i="13" s="1"/>
  <c r="C48" i="14"/>
  <c r="C48" i="2"/>
  <c r="C45" i="2"/>
  <c r="C42" i="2"/>
  <c r="H35" i="2"/>
  <c r="G35" i="2"/>
  <c r="F35" i="2"/>
  <c r="E16" i="2"/>
  <c r="D16" i="2"/>
  <c r="C16" i="2"/>
  <c r="E11" i="2"/>
  <c r="D11" i="2"/>
  <c r="C11" i="2"/>
  <c r="L42" i="19" l="1"/>
  <c r="M36" i="19"/>
  <c r="D31" i="17"/>
  <c r="C31" i="17"/>
  <c r="E27" i="17"/>
  <c r="G23" i="17" s="1"/>
  <c r="C48" i="17"/>
  <c r="D11" i="17"/>
  <c r="E11" i="17"/>
  <c r="D11" i="16"/>
  <c r="E44" i="16"/>
  <c r="F35" i="17"/>
  <c r="I35" i="17" s="1"/>
  <c r="G35" i="17"/>
  <c r="I23" i="15"/>
  <c r="I25" i="15" s="1"/>
  <c r="I27" i="15" s="1"/>
  <c r="E53" i="15" s="1"/>
  <c r="C27" i="14"/>
  <c r="D11" i="14"/>
  <c r="C11" i="14"/>
  <c r="D11" i="13"/>
  <c r="H35" i="14"/>
  <c r="I35" i="14" s="1"/>
  <c r="D16" i="14"/>
  <c r="C16" i="14"/>
  <c r="D19" i="14" s="1"/>
  <c r="D25" i="14" s="1"/>
  <c r="D27" i="14" s="1"/>
  <c r="D31" i="14" s="1"/>
  <c r="I19" i="2"/>
  <c r="E12" i="22"/>
  <c r="C12" i="22"/>
  <c r="F20" i="23"/>
  <c r="C12" i="23"/>
  <c r="D12" i="22"/>
  <c r="D12" i="23"/>
  <c r="E12" i="23"/>
  <c r="E48" i="22"/>
  <c r="E49" i="22" s="1"/>
  <c r="E51" i="22" s="1"/>
  <c r="I22" i="21"/>
  <c r="H22" i="21"/>
  <c r="G22" i="21"/>
  <c r="E22" i="21"/>
  <c r="D30" i="21"/>
  <c r="F22" i="21"/>
  <c r="E26" i="21"/>
  <c r="E28" i="21" s="1"/>
  <c r="G20" i="21"/>
  <c r="H20" i="21"/>
  <c r="C30" i="21"/>
  <c r="L39" i="19"/>
  <c r="M43" i="19" s="1"/>
  <c r="M44" i="19" s="1"/>
  <c r="M46" i="19" s="1"/>
  <c r="I21" i="15"/>
  <c r="D31" i="15"/>
  <c r="E31" i="15"/>
  <c r="C31" i="15"/>
  <c r="H23" i="17"/>
  <c r="F19" i="17"/>
  <c r="I19" i="17"/>
  <c r="H19" i="17"/>
  <c r="G19" i="17"/>
  <c r="I21" i="17"/>
  <c r="H21" i="17"/>
  <c r="G21" i="17"/>
  <c r="F21" i="17"/>
  <c r="E51" i="16"/>
  <c r="E52" i="16" s="1"/>
  <c r="E54" i="16" s="1"/>
  <c r="H21" i="15"/>
  <c r="F23" i="15"/>
  <c r="G23" i="15"/>
  <c r="H23" i="15"/>
  <c r="F19" i="15"/>
  <c r="I35" i="15"/>
  <c r="G19" i="15"/>
  <c r="H19" i="15"/>
  <c r="F21" i="15"/>
  <c r="C31" i="2"/>
  <c r="C45" i="14"/>
  <c r="D19" i="2"/>
  <c r="E19" i="2"/>
  <c r="F19" i="2"/>
  <c r="G19" i="2"/>
  <c r="I35" i="2"/>
  <c r="H19" i="2"/>
  <c r="E31" i="17" l="1"/>
  <c r="I23" i="17"/>
  <c r="I25" i="17" s="1"/>
  <c r="I27" i="17" s="1"/>
  <c r="F23" i="17"/>
  <c r="F25" i="17" s="1"/>
  <c r="F27" i="17" s="1"/>
  <c r="I37" i="15"/>
  <c r="G19" i="14"/>
  <c r="D25" i="2"/>
  <c r="D27" i="2" s="1"/>
  <c r="E19" i="14"/>
  <c r="H19" i="14"/>
  <c r="I19" i="14"/>
  <c r="F19" i="14"/>
  <c r="C31" i="14"/>
  <c r="D20" i="23"/>
  <c r="D26" i="23" s="1"/>
  <c r="E20" i="23"/>
  <c r="I20" i="23"/>
  <c r="H20" i="23"/>
  <c r="G20" i="23"/>
  <c r="C30" i="23"/>
  <c r="F24" i="21"/>
  <c r="F26" i="21" s="1"/>
  <c r="F28" i="21" s="1"/>
  <c r="E30" i="21"/>
  <c r="I24" i="21"/>
  <c r="I26" i="21" s="1"/>
  <c r="I28" i="21" s="1"/>
  <c r="H24" i="21"/>
  <c r="H26" i="21" s="1"/>
  <c r="H28" i="21" s="1"/>
  <c r="G24" i="21"/>
  <c r="G26" i="21"/>
  <c r="G28" i="21" s="1"/>
  <c r="F25" i="15"/>
  <c r="F27" i="15" s="1"/>
  <c r="F31" i="15" s="1"/>
  <c r="F33" i="15" s="1"/>
  <c r="G25" i="15"/>
  <c r="G27" i="15" s="1"/>
  <c r="G37" i="15" s="1"/>
  <c r="G25" i="17"/>
  <c r="G27" i="17" s="1"/>
  <c r="G37" i="17" s="1"/>
  <c r="H25" i="17"/>
  <c r="H27" i="17" s="1"/>
  <c r="H37" i="17" s="1"/>
  <c r="H25" i="15"/>
  <c r="H27" i="15" s="1"/>
  <c r="I21" i="14"/>
  <c r="H21" i="14"/>
  <c r="G21" i="14"/>
  <c r="F21" i="14"/>
  <c r="E21" i="14"/>
  <c r="H42" i="12"/>
  <c r="H38" i="12"/>
  <c r="H37" i="12"/>
  <c r="H34" i="12"/>
  <c r="H33" i="12"/>
  <c r="H32" i="12"/>
  <c r="H31" i="12"/>
  <c r="H30" i="12"/>
  <c r="H28" i="12"/>
  <c r="H27" i="12"/>
  <c r="C42" i="12"/>
  <c r="C38" i="12"/>
  <c r="C37" i="12"/>
  <c r="C34" i="12"/>
  <c r="C33" i="12"/>
  <c r="C32" i="12"/>
  <c r="C31" i="12"/>
  <c r="C30" i="12"/>
  <c r="D35" i="12" s="1"/>
  <c r="C27" i="12"/>
  <c r="C28" i="12"/>
  <c r="F31" i="17" l="1"/>
  <c r="F33" i="17" s="1"/>
  <c r="F37" i="17"/>
  <c r="C43" i="17"/>
  <c r="E44" i="17" s="1"/>
  <c r="I37" i="17"/>
  <c r="E53" i="17"/>
  <c r="F37" i="15"/>
  <c r="C43" i="15"/>
  <c r="E44" i="15" s="1"/>
  <c r="I16" i="17"/>
  <c r="G31" i="15"/>
  <c r="G33" i="15" s="1"/>
  <c r="D31" i="2"/>
  <c r="I21" i="2"/>
  <c r="E21" i="2"/>
  <c r="G21" i="2"/>
  <c r="F21" i="2"/>
  <c r="H21" i="2"/>
  <c r="D28" i="23"/>
  <c r="H30" i="21"/>
  <c r="C46" i="21"/>
  <c r="D47" i="21" s="1"/>
  <c r="G30" i="21"/>
  <c r="C43" i="21"/>
  <c r="D44" i="21" s="1"/>
  <c r="E48" i="21" s="1"/>
  <c r="E50" i="21"/>
  <c r="F30" i="21"/>
  <c r="C40" i="21"/>
  <c r="E41" i="21" s="1"/>
  <c r="E49" i="21" s="1"/>
  <c r="C46" i="15"/>
  <c r="D47" i="15" s="1"/>
  <c r="G31" i="17"/>
  <c r="G33" i="17" s="1"/>
  <c r="C46" i="17"/>
  <c r="D47" i="17" s="1"/>
  <c r="H31" i="17"/>
  <c r="H33" i="17" s="1"/>
  <c r="C49" i="17"/>
  <c r="D50" i="17" s="1"/>
  <c r="H37" i="15"/>
  <c r="H31" i="15"/>
  <c r="H33" i="15" s="1"/>
  <c r="C49" i="15"/>
  <c r="D50" i="15" s="1"/>
  <c r="E25" i="14"/>
  <c r="E27" i="14" s="1"/>
  <c r="D39" i="12"/>
  <c r="D29" i="12"/>
  <c r="E40" i="12" s="1"/>
  <c r="C41" i="12" s="1"/>
  <c r="D43" i="12" s="1"/>
  <c r="I29" i="12"/>
  <c r="I39" i="12"/>
  <c r="I35" i="12"/>
  <c r="J36" i="12" s="1"/>
  <c r="E36" i="12"/>
  <c r="I21" i="11"/>
  <c r="H35" i="11"/>
  <c r="H33" i="11"/>
  <c r="I31" i="11"/>
  <c r="H29" i="11"/>
  <c r="H27" i="11"/>
  <c r="H25" i="11"/>
  <c r="H22" i="11"/>
  <c r="I22" i="11" s="1"/>
  <c r="I23" i="11" s="1"/>
  <c r="I24" i="11" s="1"/>
  <c r="C35" i="11"/>
  <c r="C32" i="11"/>
  <c r="C30" i="11"/>
  <c r="C28" i="11"/>
  <c r="D26" i="11"/>
  <c r="C24" i="11"/>
  <c r="C22" i="11"/>
  <c r="D21" i="11"/>
  <c r="D22" i="11" s="1"/>
  <c r="D23" i="11" s="1"/>
  <c r="G15" i="8"/>
  <c r="G14" i="8"/>
  <c r="G13" i="8"/>
  <c r="G12" i="8"/>
  <c r="G11" i="8"/>
  <c r="E51" i="15" l="1"/>
  <c r="E52" i="15" s="1"/>
  <c r="E25" i="2"/>
  <c r="E27" i="2" s="1"/>
  <c r="G22" i="23"/>
  <c r="F22" i="23"/>
  <c r="E22" i="23"/>
  <c r="E26" i="23" s="1"/>
  <c r="I22" i="23"/>
  <c r="H22" i="23"/>
  <c r="D30" i="23"/>
  <c r="E51" i="21"/>
  <c r="I17" i="21"/>
  <c r="I30" i="21" s="1"/>
  <c r="E51" i="17"/>
  <c r="E52" i="17" s="1"/>
  <c r="E54" i="15"/>
  <c r="I16" i="15"/>
  <c r="I31" i="15" s="1"/>
  <c r="I33" i="15" s="1"/>
  <c r="E31" i="14"/>
  <c r="I23" i="14"/>
  <c r="I25" i="14" s="1"/>
  <c r="I27" i="14" s="1"/>
  <c r="I37" i="14" s="1"/>
  <c r="G23" i="14"/>
  <c r="G25" i="14" s="1"/>
  <c r="G27" i="14" s="1"/>
  <c r="H23" i="14"/>
  <c r="H25" i="14" s="1"/>
  <c r="H27" i="14" s="1"/>
  <c r="C49" i="14" s="1"/>
  <c r="D50" i="14" s="1"/>
  <c r="F23" i="14"/>
  <c r="F25" i="14" s="1"/>
  <c r="F27" i="14" s="1"/>
  <c r="C43" i="14" s="1"/>
  <c r="E44" i="14" s="1"/>
  <c r="G31" i="14"/>
  <c r="G33" i="14" s="1"/>
  <c r="J40" i="12"/>
  <c r="H41" i="12" s="1"/>
  <c r="I43" i="12" s="1"/>
  <c r="J44" i="12" s="1"/>
  <c r="H48" i="12" s="1"/>
  <c r="E44" i="12"/>
  <c r="I25" i="11"/>
  <c r="I26" i="11" s="1"/>
  <c r="D24" i="11"/>
  <c r="D25" i="11" s="1"/>
  <c r="D27" i="11" s="1"/>
  <c r="H16" i="10"/>
  <c r="F15" i="10"/>
  <c r="F14" i="10"/>
  <c r="F13" i="10"/>
  <c r="F12" i="10"/>
  <c r="F11" i="10"/>
  <c r="D15" i="10"/>
  <c r="D14" i="10"/>
  <c r="D13" i="10"/>
  <c r="D12" i="10"/>
  <c r="D11" i="10"/>
  <c r="F16" i="8"/>
  <c r="B19" i="8" a="1"/>
  <c r="B19" i="8" s="1"/>
  <c r="E53" i="14" l="1"/>
  <c r="E31" i="2"/>
  <c r="F23" i="2"/>
  <c r="F25" i="2" s="1"/>
  <c r="F27" i="2" s="1"/>
  <c r="I23" i="2"/>
  <c r="I25" i="2" s="1"/>
  <c r="I27" i="2" s="1"/>
  <c r="H23" i="2"/>
  <c r="H25" i="2" s="1"/>
  <c r="H27" i="2" s="1"/>
  <c r="G23" i="2"/>
  <c r="G25" i="2" s="1"/>
  <c r="G27" i="2" s="1"/>
  <c r="H31" i="14"/>
  <c r="H33" i="14" s="1"/>
  <c r="H37" i="14"/>
  <c r="C46" i="14"/>
  <c r="D47" i="14" s="1"/>
  <c r="G37" i="14"/>
  <c r="I16" i="14"/>
  <c r="F37" i="14"/>
  <c r="E28" i="23"/>
  <c r="E54" i="17"/>
  <c r="I31" i="17"/>
  <c r="I33" i="17" s="1"/>
  <c r="F31" i="14"/>
  <c r="F33" i="14" s="1"/>
  <c r="E51" i="14"/>
  <c r="E52" i="14" s="1"/>
  <c r="E45" i="12"/>
  <c r="E46" i="12"/>
  <c r="I27" i="11"/>
  <c r="I28" i="11" s="1"/>
  <c r="I29" i="11" s="1"/>
  <c r="D28" i="11"/>
  <c r="D29" i="11" s="1"/>
  <c r="C11" i="8"/>
  <c r="C13" i="8"/>
  <c r="C15" i="8"/>
  <c r="E11" i="8"/>
  <c r="E13" i="8"/>
  <c r="E15" i="8"/>
  <c r="C12" i="8"/>
  <c r="C14" i="8"/>
  <c r="E12" i="8"/>
  <c r="E14" i="8"/>
  <c r="AH93" i="3"/>
  <c r="AH92" i="3" s="1"/>
  <c r="AJ92" i="3" s="1"/>
  <c r="AE93" i="3"/>
  <c r="AG93" i="3" s="1"/>
  <c r="AH86" i="3" l="1"/>
  <c r="AJ86" i="3" s="1"/>
  <c r="AH85" i="3"/>
  <c r="AJ85" i="3" s="1"/>
  <c r="AH87" i="3"/>
  <c r="AJ87" i="3" s="1"/>
  <c r="AH84" i="3"/>
  <c r="AJ84" i="3" s="1"/>
  <c r="AH89" i="3"/>
  <c r="AJ89" i="3" s="1"/>
  <c r="AH91" i="3"/>
  <c r="AJ91" i="3" s="1"/>
  <c r="AH90" i="3"/>
  <c r="AJ90" i="3" s="1"/>
  <c r="AH88" i="3"/>
  <c r="AJ88" i="3" s="1"/>
  <c r="AF93" i="3"/>
  <c r="AE84" i="3"/>
  <c r="AE92" i="3"/>
  <c r="AE91" i="3"/>
  <c r="AE86" i="3"/>
  <c r="AE90" i="3"/>
  <c r="AE87" i="3"/>
  <c r="AE85" i="3"/>
  <c r="AE83" i="3"/>
  <c r="AH83" i="3"/>
  <c r="AJ83" i="3" s="1"/>
  <c r="AJ93" i="3"/>
  <c r="AE89" i="3"/>
  <c r="AE88" i="3"/>
  <c r="G31" i="2"/>
  <c r="G33" i="2" s="1"/>
  <c r="G37" i="2"/>
  <c r="G58" i="2" s="1"/>
  <c r="C46" i="2"/>
  <c r="D47" i="2" s="1"/>
  <c r="H31" i="2"/>
  <c r="H33" i="2" s="1"/>
  <c r="C49" i="2"/>
  <c r="D50" i="2" s="1"/>
  <c r="H37" i="2"/>
  <c r="H58" i="2" s="1"/>
  <c r="I37" i="2"/>
  <c r="I58" i="2" s="1"/>
  <c r="E53" i="2"/>
  <c r="I16" i="2"/>
  <c r="I31" i="2" s="1"/>
  <c r="I33" i="2" s="1"/>
  <c r="F37" i="2"/>
  <c r="F58" i="2" s="1"/>
  <c r="C43" i="2"/>
  <c r="E44" i="2" s="1"/>
  <c r="F31" i="2"/>
  <c r="F33" i="2" s="1"/>
  <c r="I24" i="23"/>
  <c r="I26" i="23" s="1"/>
  <c r="E50" i="23" s="1"/>
  <c r="F24" i="23"/>
  <c r="F26" i="23" s="1"/>
  <c r="H24" i="23"/>
  <c r="H26" i="23" s="1"/>
  <c r="G24" i="23"/>
  <c r="G26" i="23" s="1"/>
  <c r="E30" i="23"/>
  <c r="E54" i="14"/>
  <c r="I31" i="14"/>
  <c r="I33" i="14" s="1"/>
  <c r="H47" i="12"/>
  <c r="I49" i="12" s="1"/>
  <c r="H51" i="12" s="1"/>
  <c r="E47" i="12"/>
  <c r="E48" i="12" s="1"/>
  <c r="I30" i="11"/>
  <c r="D30" i="11"/>
  <c r="D31" i="11" s="1"/>
  <c r="I12" i="7"/>
  <c r="H12" i="7"/>
  <c r="G12" i="7"/>
  <c r="I11" i="7"/>
  <c r="H11" i="7"/>
  <c r="G11" i="7"/>
  <c r="F11" i="7"/>
  <c r="I10" i="7"/>
  <c r="H10" i="7"/>
  <c r="G10" i="7"/>
  <c r="F10" i="7"/>
  <c r="E10" i="7"/>
  <c r="I9" i="7"/>
  <c r="H9" i="7"/>
  <c r="G9" i="7"/>
  <c r="F9" i="7"/>
  <c r="E9" i="7"/>
  <c r="D9" i="7"/>
  <c r="O15" i="5"/>
  <c r="Q16" i="7"/>
  <c r="P16" i="7"/>
  <c r="O16" i="7"/>
  <c r="P14" i="7"/>
  <c r="O14" i="7"/>
  <c r="C13" i="7"/>
  <c r="Q8" i="7"/>
  <c r="P8" i="7"/>
  <c r="O8" i="7"/>
  <c r="N8" i="7"/>
  <c r="M8" i="7"/>
  <c r="L8" i="7"/>
  <c r="K8" i="7"/>
  <c r="C8" i="7"/>
  <c r="P18" i="5"/>
  <c r="P17" i="5"/>
  <c r="O17" i="5"/>
  <c r="Q22" i="5" s="1"/>
  <c r="Q12" i="5"/>
  <c r="P12" i="5"/>
  <c r="O12" i="5"/>
  <c r="Q11" i="5"/>
  <c r="P11" i="5"/>
  <c r="O11" i="5"/>
  <c r="N11" i="5"/>
  <c r="Q10" i="5"/>
  <c r="P10" i="5"/>
  <c r="O10" i="5"/>
  <c r="N10" i="5"/>
  <c r="M10" i="5"/>
  <c r="Q9" i="5"/>
  <c r="P9" i="5"/>
  <c r="O9" i="5"/>
  <c r="N9" i="5"/>
  <c r="M9" i="5"/>
  <c r="L9" i="5"/>
  <c r="K13" i="5"/>
  <c r="C13" i="5"/>
  <c r="C8" i="5"/>
  <c r="AF89" i="3" l="1"/>
  <c r="AG89" i="3"/>
  <c r="AG87" i="3"/>
  <c r="AF87" i="3"/>
  <c r="AF83" i="3"/>
  <c r="AG83" i="3"/>
  <c r="AF90" i="3"/>
  <c r="AG90" i="3"/>
  <c r="AG86" i="3"/>
  <c r="AF86" i="3"/>
  <c r="AG92" i="3"/>
  <c r="AF92" i="3"/>
  <c r="AF85" i="3"/>
  <c r="AG85" i="3"/>
  <c r="AG91" i="3"/>
  <c r="AF91" i="3"/>
  <c r="AF84" i="3"/>
  <c r="AG84" i="3"/>
  <c r="AF88" i="3"/>
  <c r="AG88" i="3"/>
  <c r="O18" i="5"/>
  <c r="Q17" i="5"/>
  <c r="Q18" i="5" s="1"/>
  <c r="E51" i="2"/>
  <c r="E52" i="2" s="1"/>
  <c r="E54" i="2" s="1"/>
  <c r="C43" i="23"/>
  <c r="D44" i="23" s="1"/>
  <c r="G30" i="23"/>
  <c r="H30" i="23"/>
  <c r="C46" i="23"/>
  <c r="D47" i="23" s="1"/>
  <c r="F30" i="23"/>
  <c r="I30" i="23"/>
  <c r="C40" i="23"/>
  <c r="E41" i="23" s="1"/>
  <c r="E49" i="12"/>
  <c r="E50" i="12" s="1"/>
  <c r="I32" i="11"/>
  <c r="I33" i="11" s="1"/>
  <c r="H41" i="11"/>
  <c r="H39" i="11"/>
  <c r="G16" i="8"/>
  <c r="L13" i="5"/>
  <c r="C51" i="3"/>
  <c r="G51" i="3"/>
  <c r="G53" i="3" s="1"/>
  <c r="G55" i="3" s="1"/>
  <c r="G57" i="3" s="1"/>
  <c r="C53" i="3"/>
  <c r="C55" i="3" s="1"/>
  <c r="C57" i="3"/>
  <c r="C59" i="3"/>
  <c r="C61" i="3"/>
  <c r="C63" i="3"/>
  <c r="C65" i="3"/>
  <c r="C67" i="3"/>
  <c r="C69" i="3"/>
  <c r="G65" i="3" l="1"/>
  <c r="G59" i="3"/>
  <c r="G61" i="3" s="1"/>
  <c r="G69" i="3"/>
  <c r="G71" i="3"/>
  <c r="G67" i="3"/>
  <c r="AI87" i="3"/>
  <c r="AI93" i="3"/>
  <c r="AI83" i="3"/>
  <c r="AI88" i="3"/>
  <c r="AI89" i="3"/>
  <c r="AI84" i="3"/>
  <c r="AI85" i="3"/>
  <c r="AI86" i="3"/>
  <c r="AI91" i="3"/>
  <c r="AI90" i="3"/>
  <c r="AI92" i="3"/>
  <c r="G63" i="3"/>
  <c r="I34" i="11"/>
  <c r="I35" i="11" s="1"/>
  <c r="C18" i="5"/>
  <c r="E48" i="23"/>
  <c r="E49" i="23" s="1"/>
  <c r="E51" i="23" s="1"/>
  <c r="I36" i="11"/>
  <c r="D35" i="11"/>
  <c r="D36" i="11" s="1"/>
  <c r="H15" i="8"/>
  <c r="I15" i="8" s="1"/>
  <c r="H14" i="8"/>
  <c r="I14" i="8" s="1"/>
  <c r="H13" i="8"/>
  <c r="I13" i="8" s="1"/>
  <c r="H12" i="8"/>
  <c r="I12" i="8" s="1"/>
  <c r="H11" i="8"/>
  <c r="I11" i="8" s="1"/>
  <c r="B21" i="8"/>
  <c r="M13" i="5"/>
  <c r="O13" i="5"/>
  <c r="C41" i="11" l="1"/>
  <c r="C39" i="11"/>
  <c r="P13" i="5"/>
  <c r="Q13" i="5"/>
  <c r="N13" i="5"/>
  <c r="O20" i="5" l="1"/>
  <c r="Q20" i="5"/>
  <c r="P15" i="5"/>
  <c r="P20" i="5"/>
  <c r="Q14" i="5"/>
  <c r="Q15" i="5" s="1"/>
</calcChain>
</file>

<file path=xl/sharedStrings.xml><?xml version="1.0" encoding="utf-8"?>
<sst xmlns="http://schemas.openxmlformats.org/spreadsheetml/2006/main" count="1507" uniqueCount="316">
  <si>
    <r>
      <t xml:space="preserve">Eingabefelder = </t>
    </r>
    <r>
      <rPr>
        <b/>
        <sz val="9"/>
        <color indexed="10"/>
        <rFont val="Arial"/>
        <family val="2"/>
      </rPr>
      <t>rot</t>
    </r>
  </si>
  <si>
    <t>Euro</t>
  </si>
  <si>
    <r>
      <rPr>
        <b/>
        <sz val="10"/>
        <color theme="1"/>
        <rFont val="Arial"/>
        <family val="2"/>
      </rPr>
      <t>Kurzfristige Preisuntergrenze</t>
    </r>
    <r>
      <rPr>
        <sz val="10"/>
        <color theme="1"/>
        <rFont val="Arial"/>
        <family val="2"/>
      </rPr>
      <t xml:space="preserve"> (PUG 2)</t>
    </r>
  </si>
  <si>
    <r>
      <rPr>
        <b/>
        <sz val="10"/>
        <color theme="1"/>
        <rFont val="Arial"/>
        <family val="2"/>
      </rPr>
      <t>Langfristige Preisuntergrenze</t>
    </r>
    <r>
      <rPr>
        <sz val="10"/>
        <color theme="1"/>
        <rFont val="Arial"/>
        <family val="2"/>
      </rPr>
      <t xml:space="preserve"> (PUG 1)</t>
    </r>
  </si>
  <si>
    <t>Stückdeckungsbeitrag</t>
  </si>
  <si>
    <r>
      <t>Deckungsbeitrag</t>
    </r>
    <r>
      <rPr>
        <sz val="10"/>
        <color theme="1"/>
        <rFont val="Arial"/>
        <family val="2"/>
      </rPr>
      <t xml:space="preserve"> zur maximalen Menge</t>
    </r>
  </si>
  <si>
    <r>
      <t xml:space="preserve">Maximaler Gewinn </t>
    </r>
    <r>
      <rPr>
        <sz val="10"/>
        <color theme="1"/>
        <rFont val="Arial"/>
        <family val="2"/>
      </rPr>
      <t>zur maximalen Menge</t>
    </r>
  </si>
  <si>
    <t>Stück</t>
  </si>
  <si>
    <r>
      <rPr>
        <b/>
        <sz val="10"/>
        <color theme="1"/>
        <rFont val="Arial"/>
        <family val="2"/>
      </rPr>
      <t>Menge zum Zielgewinn</t>
    </r>
    <r>
      <rPr>
        <sz val="10"/>
        <color theme="1"/>
        <rFont val="Arial"/>
        <family val="2"/>
      </rPr>
      <t>: aufgerundet</t>
    </r>
  </si>
  <si>
    <r>
      <rPr>
        <b/>
        <sz val="10"/>
        <color theme="1"/>
        <rFont val="Arial"/>
        <family val="2"/>
      </rPr>
      <t>Maximaler Gewinn</t>
    </r>
    <r>
      <rPr>
        <sz val="10"/>
        <color theme="1"/>
        <rFont val="Arial"/>
        <family val="2"/>
      </rPr>
      <t xml:space="preserve"> zur maximalen Menge</t>
    </r>
  </si>
  <si>
    <r>
      <rPr>
        <b/>
        <sz val="10"/>
        <color theme="1"/>
        <rFont val="Arial"/>
        <family val="2"/>
      </rPr>
      <t>Menge zum Zielgewinn</t>
    </r>
    <r>
      <rPr>
        <sz val="10"/>
        <color theme="1"/>
        <rFont val="Arial"/>
        <family val="2"/>
      </rPr>
      <t>: mathematisch</t>
    </r>
  </si>
  <si>
    <t>Break-Even-Umsatz</t>
  </si>
  <si>
    <r>
      <rPr>
        <b/>
        <sz val="10"/>
        <color theme="1"/>
        <rFont val="Arial"/>
        <family val="2"/>
      </rPr>
      <t>Gewinnschwelle</t>
    </r>
    <r>
      <rPr>
        <sz val="10"/>
        <color theme="1"/>
        <rFont val="Arial"/>
        <family val="2"/>
      </rPr>
      <t xml:space="preserve"> (BEP): aufgerundet</t>
    </r>
  </si>
  <si>
    <r>
      <rPr>
        <b/>
        <sz val="10"/>
        <color theme="1"/>
        <rFont val="Arial"/>
        <family val="2"/>
      </rPr>
      <t>Gewinnschwelle</t>
    </r>
    <r>
      <rPr>
        <sz val="10"/>
        <color theme="1"/>
        <rFont val="Arial"/>
        <family val="2"/>
      </rPr>
      <t xml:space="preserve"> (BEP): mathematisch</t>
    </r>
  </si>
  <si>
    <t>Variable Stückkosten</t>
  </si>
  <si>
    <t>www.dioskur.de</t>
  </si>
  <si>
    <t>Zielgewinn</t>
  </si>
  <si>
    <t>Maximale Menge</t>
  </si>
  <si>
    <t>Preis / Stückerlös</t>
  </si>
  <si>
    <t>Fixe Gesamtkosten</t>
  </si>
  <si>
    <r>
      <rPr>
        <b/>
        <sz val="10"/>
        <color theme="1"/>
        <rFont val="Arial"/>
        <family val="2"/>
      </rPr>
      <t>Menge 2</t>
    </r>
    <r>
      <rPr>
        <sz val="10"/>
        <color theme="1"/>
        <rFont val="Arial"/>
        <family val="2"/>
      </rPr>
      <t xml:space="preserve"> zu Gesamtkosten 2</t>
    </r>
    <r>
      <rPr>
        <i/>
        <sz val="10"/>
        <color theme="1"/>
        <rFont val="Arial"/>
        <family val="2"/>
      </rPr>
      <t xml:space="preserve"> </t>
    </r>
  </si>
  <si>
    <r>
      <rPr>
        <b/>
        <sz val="10"/>
        <color theme="1"/>
        <rFont val="Arial"/>
        <family val="2"/>
      </rPr>
      <t>Menge 1</t>
    </r>
    <r>
      <rPr>
        <sz val="10"/>
        <color theme="1"/>
        <rFont val="Arial"/>
        <family val="2"/>
      </rPr>
      <t xml:space="preserve"> zu Gesamtkosten 1</t>
    </r>
    <r>
      <rPr>
        <i/>
        <sz val="10"/>
        <color theme="1"/>
        <rFont val="Arial"/>
        <family val="2"/>
      </rPr>
      <t xml:space="preserve"> </t>
    </r>
  </si>
  <si>
    <r>
      <t>Gesamtkosten 2</t>
    </r>
    <r>
      <rPr>
        <b/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zu Menge 2</t>
    </r>
  </si>
  <si>
    <r>
      <t xml:space="preserve">Gesamtkosten 1 </t>
    </r>
    <r>
      <rPr>
        <sz val="10"/>
        <color theme="1"/>
        <rFont val="Arial"/>
        <family val="2"/>
      </rPr>
      <t>zu Menge 1</t>
    </r>
  </si>
  <si>
    <t>Differenzen-Quotienten-Verfahren: variable Stückkosten sind unbekannt</t>
  </si>
  <si>
    <t>Lineare Gesamtkosten: variable Stückkosten sind bekannt</t>
  </si>
  <si>
    <t>Fall 2</t>
  </si>
  <si>
    <t>Fall 1</t>
  </si>
  <si>
    <t>Teilkostenrechnung</t>
  </si>
  <si>
    <t>Deckungsbeitragsrechnung</t>
  </si>
  <si>
    <t>Kostenstellenrechnung</t>
  </si>
  <si>
    <t>BAB Istkosten - Stufenleiterverfahren</t>
  </si>
  <si>
    <t>BAB Normalkosten - Anbauverfahren</t>
  </si>
  <si>
    <t>Differenzierte Zuschlagskalkulation ohne Lagerbestandsänderungen</t>
  </si>
  <si>
    <t>Handelskalkulation</t>
  </si>
  <si>
    <t>Äquivalenzziffernkalkulation</t>
  </si>
  <si>
    <t>Verteilung der Primären Gemeinkosten</t>
  </si>
  <si>
    <t>Kostenträgerrechnung</t>
  </si>
  <si>
    <t>Lineare Kostenfunktionen</t>
  </si>
  <si>
    <t>Summarische Zuschlagskalkulation</t>
  </si>
  <si>
    <t>Hilfskostenstellen</t>
  </si>
  <si>
    <t>Hauptkostenstellen</t>
  </si>
  <si>
    <t>Kostenarten</t>
  </si>
  <si>
    <t>Zahlen der
Buchhaltung</t>
  </si>
  <si>
    <t>Verteilungs-
schlüssel</t>
  </si>
  <si>
    <t>allgemeine
Kostenstelle
Kantine</t>
  </si>
  <si>
    <t>Raum</t>
  </si>
  <si>
    <t>Instand-
haltung</t>
  </si>
  <si>
    <t>Strom</t>
  </si>
  <si>
    <t>Material</t>
  </si>
  <si>
    <t>Fertigung</t>
  </si>
  <si>
    <t>Verwaltung
und
Vertrieb</t>
  </si>
  <si>
    <t>Summe 
Gemeinkosten</t>
  </si>
  <si>
    <t>Umlage Kantine</t>
  </si>
  <si>
    <t>24:14:48:18:40:12</t>
  </si>
  <si>
    <t>ð</t>
  </si>
  <si>
    <t>Umlage Raum</t>
  </si>
  <si>
    <t>4:1:7:9:2</t>
  </si>
  <si>
    <t>Umlage 
Instandhaltung</t>
  </si>
  <si>
    <t>1:2:5:1</t>
  </si>
  <si>
    <t>Umlage Strom</t>
  </si>
  <si>
    <t>2:4:1</t>
  </si>
  <si>
    <t>Einzelkosten und
Herstellkosten</t>
  </si>
  <si>
    <t>Istkosten-
zuschlagssätze</t>
  </si>
  <si>
    <t>Normalkosten-
zuschlagssätze</t>
  </si>
  <si>
    <t>verrechnete Normal-
gemeinkosten</t>
  </si>
  <si>
    <t>Kostenüber- /
Unterdeckung</t>
  </si>
  <si>
    <t>Alle Beträge sind kaufmännisch auf volle Euro-Beträge (oder volle Prozentpunkte) zu runden.</t>
  </si>
  <si>
    <t>E</t>
  </si>
  <si>
    <t>K1</t>
  </si>
  <si>
    <t>E1</t>
  </si>
  <si>
    <t>x1</t>
  </si>
  <si>
    <t>x2</t>
  </si>
  <si>
    <t>K2</t>
  </si>
  <si>
    <t>E2</t>
  </si>
  <si>
    <t>Alle Beträge sind kaufmännisch  zu runden.</t>
  </si>
  <si>
    <t>Rechenenheit (RE) = Gesamtkosten : Summe der Umrechnungszahlen</t>
  </si>
  <si>
    <t>D</t>
  </si>
  <si>
    <t>C</t>
  </si>
  <si>
    <t>B</t>
  </si>
  <si>
    <t>A</t>
  </si>
  <si>
    <t>ÄZ</t>
  </si>
  <si>
    <t>Stück-
kosten</t>
  </si>
  <si>
    <t>Gesamt-
kosten</t>
  </si>
  <si>
    <t>Um-
rechnungs-
zahl</t>
  </si>
  <si>
    <t>Menge</t>
  </si>
  <si>
    <t>Äquivalenz-
ziffer</t>
  </si>
  <si>
    <t>Bezugs-
größe</t>
  </si>
  <si>
    <t>Einheits-
produkt</t>
  </si>
  <si>
    <t>Sorte</t>
  </si>
  <si>
    <r>
      <rPr>
        <i/>
        <sz val="9"/>
        <color theme="1"/>
        <rFont val="Arial"/>
        <family val="2"/>
      </rPr>
      <t xml:space="preserve">UZ </t>
    </r>
    <r>
      <rPr>
        <sz val="9"/>
        <color theme="1"/>
        <rFont val="Arial"/>
        <family val="2"/>
      </rPr>
      <t xml:space="preserve"> </t>
    </r>
  </si>
  <si>
    <t>pro Stück *</t>
  </si>
  <si>
    <t>* z.B. kg pro Stück</t>
  </si>
  <si>
    <t>Bezugsgröße des Einheitsproduktes (EP) = i.d.R. Produkt mit der niedrigsten Bezugsgröße</t>
  </si>
  <si>
    <t>BAB auf Normalkostenbasis</t>
  </si>
  <si>
    <t>- Liefererrabatt</t>
  </si>
  <si>
    <t>= Zieleinkaufspreis</t>
  </si>
  <si>
    <t>- Liefererskonto</t>
  </si>
  <si>
    <t>= Bareinkaufspreis</t>
  </si>
  <si>
    <t>+ Bezugskosten</t>
  </si>
  <si>
    <t>= Bezugspreis</t>
  </si>
  <si>
    <t>+ Handlungskosten</t>
  </si>
  <si>
    <t>= Selbstkosten</t>
  </si>
  <si>
    <t>+ Gewinnzuschlag</t>
  </si>
  <si>
    <t>= Barverkaufspreis</t>
  </si>
  <si>
    <t>+ Kundenskonto</t>
  </si>
  <si>
    <t>= Zielverkauspreis</t>
  </si>
  <si>
    <t>+ Kundenrabatt</t>
  </si>
  <si>
    <t>= Listenverkaufspreis</t>
  </si>
  <si>
    <t>Listenverkauspreis</t>
  </si>
  <si>
    <t>- Kundenrabatt</t>
  </si>
  <si>
    <t>- Kundenskonto</t>
  </si>
  <si>
    <t>- Gewinnzuschlag</t>
  </si>
  <si>
    <t>- Handlungskosten</t>
  </si>
  <si>
    <t>Vorwärtskalkulation</t>
  </si>
  <si>
    <t>Rückwärtskalkulation</t>
  </si>
  <si>
    <t>- Bezugskosten</t>
  </si>
  <si>
    <t>+ Liefererskonto</t>
  </si>
  <si>
    <t>+ Liefrererrabatt</t>
  </si>
  <si>
    <t>Listeneinkaufspreis</t>
  </si>
  <si>
    <t>Liefererrabatt</t>
  </si>
  <si>
    <t>Liefererskonto</t>
  </si>
  <si>
    <t>Bezugskosten</t>
  </si>
  <si>
    <t>Handlungskosten</t>
  </si>
  <si>
    <t>Gewinnzuschlag</t>
  </si>
  <si>
    <t>Kundenskonto</t>
  </si>
  <si>
    <t>Kundenrabatt</t>
  </si>
  <si>
    <t>Prozent</t>
  </si>
  <si>
    <t>Liefrererrabatt</t>
  </si>
  <si>
    <t>netto</t>
  </si>
  <si>
    <t>Kalkulationsfaktor</t>
  </si>
  <si>
    <t>Handelsspanne</t>
  </si>
  <si>
    <t>Differenzierte Zuschlagskalkulation</t>
  </si>
  <si>
    <t>Vorkalkulation</t>
  </si>
  <si>
    <t>Nachkalkulation</t>
  </si>
  <si>
    <t>Materialeinzelkosten</t>
  </si>
  <si>
    <t>Materialgemeinkostenzuschlag</t>
  </si>
  <si>
    <t>Fertigungseinzelkosten A</t>
  </si>
  <si>
    <t>Fertigungsgemeinkostenzuschlag A</t>
  </si>
  <si>
    <t>Sondereinzelkosten der Fertigung</t>
  </si>
  <si>
    <t>Fertigungseinzelkosten B</t>
  </si>
  <si>
    <t>Fertigungsgemeinkostenzuschlag B</t>
  </si>
  <si>
    <t>Sondereinzelkosten des Vertriebes</t>
  </si>
  <si>
    <t>Bestandsminderung an Erzeugnissen</t>
  </si>
  <si>
    <t>Bestandsmehrung an Erzeugnissen</t>
  </si>
  <si>
    <t>Bestandsminderungen</t>
  </si>
  <si>
    <t>Verwaltungs- und Vertriebsgemeinkosten</t>
  </si>
  <si>
    <t>+ Materialgemeinkostenzuschlag</t>
  </si>
  <si>
    <t>= Materialkosten</t>
  </si>
  <si>
    <t>+ Fertigungsgemeinkostenzuschlag A</t>
  </si>
  <si>
    <t>+ Fertigungseinzelkosten B</t>
  </si>
  <si>
    <t>+ Fertigungsgemeinkostenzuschlag B</t>
  </si>
  <si>
    <t>+ Sondereinzelkosten der Fertigung</t>
  </si>
  <si>
    <t>= Fertigungskosten</t>
  </si>
  <si>
    <t>= Herstellkosten der Erzeugung</t>
  </si>
  <si>
    <t>- Bestandsmehrungen</t>
  </si>
  <si>
    <t>= Bestandsveränderung</t>
  </si>
  <si>
    <t>= Herstellkosten des Umsatzes</t>
  </si>
  <si>
    <t>+ Sondereinzelkosten des Vertriebes</t>
  </si>
  <si>
    <t>= Verwaltungs- und Vertriebskosten</t>
  </si>
  <si>
    <t>auf Plankosten- / Normalkostenbasis</t>
  </si>
  <si>
    <t>auf Istkostenbasis</t>
  </si>
  <si>
    <t>Barverkaufspreis (aus Vorkalkulation)</t>
  </si>
  <si>
    <t>Tatsächlicher Gewinnzuschlag</t>
  </si>
  <si>
    <t>- Tatsächliche Selbstkosten</t>
  </si>
  <si>
    <t>= Tatsächlcher Gewinn</t>
  </si>
  <si>
    <t>Normal-Herstellkosten</t>
  </si>
  <si>
    <t>Leistung von</t>
  </si>
  <si>
    <t>BAB</t>
  </si>
  <si>
    <t>KSt. Raum 
(in m²)</t>
  </si>
  <si>
    <t>KSt. Werkstatt 
(in Std.)</t>
  </si>
  <si>
    <t>KSt. Strom 
(in KWh)</t>
  </si>
  <si>
    <t>an Raum</t>
  </si>
  <si>
    <r>
      <t>Betriebsabrechnungsbogen im Stufenleiterverfahren 
auf Normalkostenbasis
Eingabefelder =</t>
    </r>
    <r>
      <rPr>
        <b/>
        <sz val="9"/>
        <color indexed="10"/>
        <rFont val="Arial"/>
        <family val="2"/>
      </rPr>
      <t xml:space="preserve"> rot</t>
    </r>
  </si>
  <si>
    <t>an Werkstatt</t>
  </si>
  <si>
    <t>an Strom</t>
  </si>
  <si>
    <t>an Material</t>
  </si>
  <si>
    <t>an Fertigung A</t>
  </si>
  <si>
    <t>an Fertigung B</t>
  </si>
  <si>
    <t>an Verw. + Vertr.</t>
  </si>
  <si>
    <t>Kostenstelle</t>
  </si>
  <si>
    <t>Werkstatt</t>
  </si>
  <si>
    <t>Fertigung A</t>
  </si>
  <si>
    <t>Fertigung B</t>
  </si>
  <si>
    <t>Verw.+Vertr.</t>
  </si>
  <si>
    <t>Bezugsgröße</t>
  </si>
  <si>
    <t>Quadratmeter</t>
  </si>
  <si>
    <t xml:space="preserve">Stunden </t>
  </si>
  <si>
    <t>Stromverbrauch</t>
  </si>
  <si>
    <t>MEK</t>
  </si>
  <si>
    <t>Löhne A</t>
  </si>
  <si>
    <t>Löhne B</t>
  </si>
  <si>
    <t>Herstellkosten</t>
  </si>
  <si>
    <t>Primäre</t>
  </si>
  <si>
    <t>Gemeinkosten</t>
  </si>
  <si>
    <t>Umlage</t>
  </si>
  <si>
    <t>Sekundäre</t>
  </si>
  <si>
    <t>Gesamte 
Gemeinkosten</t>
  </si>
  <si>
    <t>Normalkostensatz</t>
  </si>
  <si>
    <t>Istkostensatz</t>
  </si>
  <si>
    <t>Abweichung</t>
  </si>
  <si>
    <t>Verrechnete
Normalgemeinkosten</t>
  </si>
  <si>
    <t>Über- / Unterdeckung</t>
  </si>
  <si>
    <t>MGK</t>
  </si>
  <si>
    <t>Materialkosten</t>
  </si>
  <si>
    <t>FEK KSt. A</t>
  </si>
  <si>
    <t>MGK KSt. A</t>
  </si>
  <si>
    <t>FK KSt. A</t>
  </si>
  <si>
    <t>FEK KSt. B</t>
  </si>
  <si>
    <t>MGK KSt. B</t>
  </si>
  <si>
    <t>FK KSt. B</t>
  </si>
  <si>
    <t>Fertigungskosten</t>
  </si>
  <si>
    <t>VwVt</t>
  </si>
  <si>
    <t>Selbstkosten</t>
  </si>
  <si>
    <t xml:space="preserve">Betriebsabrechnungsbogen im Stufenleiterverfahren 
auf Normalkostenbasis
</t>
  </si>
  <si>
    <t>Gesamtkosten</t>
  </si>
  <si>
    <r>
      <t xml:space="preserve">Betriebsabrechnungsbogen im Stufenleiterverfahren 
auf Normalkostenbasis
</t>
    </r>
    <r>
      <rPr>
        <b/>
        <u/>
        <sz val="9"/>
        <color indexed="10"/>
        <rFont val="Arial"/>
        <family val="2"/>
      </rPr>
      <t>Kaufmännisch gerundete Ergebnisse</t>
    </r>
  </si>
  <si>
    <r>
      <t xml:space="preserve">Betriebsabrechnungsbogen im Anbauverfahren 
auf Normalkostenbasis
Eingabefelder = </t>
    </r>
    <r>
      <rPr>
        <b/>
        <sz val="9"/>
        <color indexed="10"/>
        <rFont val="Arial"/>
        <family val="2"/>
      </rPr>
      <t>rot</t>
    </r>
  </si>
  <si>
    <t xml:space="preserve">Betriebsabrechnungsbogen im Anbauverfahren 
auf Normalkostenbasis
</t>
  </si>
  <si>
    <r>
      <t xml:space="preserve">Betriebsabrechnungsbogen im Anbauverfahren 
auf Normalkostenbasis
</t>
    </r>
    <r>
      <rPr>
        <b/>
        <u/>
        <sz val="9"/>
        <color indexed="10"/>
        <rFont val="Arial"/>
        <family val="2"/>
      </rPr>
      <t>Kaufmännisch gerundete Ergebnisse</t>
    </r>
  </si>
  <si>
    <t>Divisionskalkulation</t>
  </si>
  <si>
    <t>Maschinenstundensatzkalkulation</t>
  </si>
  <si>
    <r>
      <t>BAB</t>
    </r>
    <r>
      <rPr>
        <b/>
        <sz val="36"/>
        <rFont val="Arial"/>
        <family val="2"/>
      </rPr>
      <t xml:space="preserve">
</t>
    </r>
    <r>
      <rPr>
        <b/>
        <sz val="8"/>
        <rFont val="Arial"/>
        <family val="2"/>
      </rPr>
      <t xml:space="preserve">
Verteilung der Primären Gemeinkosten 
im Betriebsabrechnungsbogen
Eingabefelder</t>
    </r>
    <r>
      <rPr>
        <b/>
        <sz val="8"/>
        <color indexed="10"/>
        <rFont val="Arial"/>
        <family val="2"/>
      </rPr>
      <t xml:space="preserve"> = rot</t>
    </r>
  </si>
  <si>
    <t xml:space="preserve">              Kostenstelle
Kostenart</t>
  </si>
  <si>
    <t>Summen</t>
  </si>
  <si>
    <t>Verteilschlüssel</t>
  </si>
  <si>
    <t>Spalten Nr.</t>
  </si>
  <si>
    <t>Hilfs- und 
Betriebsstoffe</t>
  </si>
  <si>
    <t>Hilfslöhne</t>
  </si>
  <si>
    <t>Gehälter</t>
  </si>
  <si>
    <t>Miete</t>
  </si>
  <si>
    <t>und Pacht</t>
  </si>
  <si>
    <t>Kalkulatorische</t>
  </si>
  <si>
    <t>Abschreibungen</t>
  </si>
  <si>
    <t>Zinsen</t>
  </si>
  <si>
    <t>Kalkulatorische
Wagnisse</t>
  </si>
  <si>
    <t>Sonstige Kosten</t>
  </si>
  <si>
    <t>Primäre
Gemeinkosten</t>
  </si>
  <si>
    <r>
      <t>BAB</t>
    </r>
    <r>
      <rPr>
        <b/>
        <sz val="36"/>
        <rFont val="Arial"/>
        <family val="2"/>
      </rPr>
      <t xml:space="preserve">
</t>
    </r>
    <r>
      <rPr>
        <b/>
        <sz val="8"/>
        <rFont val="Arial"/>
        <family val="2"/>
      </rPr>
      <t xml:space="preserve">
Verteilung der Primären Gemeinkosten 
im Betriebsabrechnungsbogen
</t>
    </r>
  </si>
  <si>
    <t>BAB Normalkosten - Stufenleiterverfahren (Leistungsverteilung)</t>
  </si>
  <si>
    <t>BAB Normalkosten - Stufenleiterverfahren (Schlüsselverteilung)</t>
  </si>
  <si>
    <r>
      <t>Betriebsabrechnungsbogen im Stufenleiterverfahren 
auf Istkostenbasis
Eingabefelder =</t>
    </r>
    <r>
      <rPr>
        <b/>
        <sz val="9"/>
        <color indexed="10"/>
        <rFont val="Arial"/>
        <family val="2"/>
      </rPr>
      <t xml:space="preserve"> rot</t>
    </r>
  </si>
  <si>
    <t>Kalkulationssatz</t>
  </si>
  <si>
    <t xml:space="preserve">Betriebsabrechnungsbogen im Stufenleiterverfahren 
auf Istkostenbasis
</t>
  </si>
  <si>
    <r>
      <t xml:space="preserve">Betriebsabrechnungsbogen im Stufenleiterverfahren 
auf Istkostenbasis
</t>
    </r>
    <r>
      <rPr>
        <b/>
        <u/>
        <sz val="9"/>
        <rFont val="Arial"/>
        <family val="2"/>
      </rPr>
      <t xml:space="preserve">
</t>
    </r>
    <r>
      <rPr>
        <b/>
        <u/>
        <sz val="9"/>
        <color indexed="10"/>
        <rFont val="Arial"/>
        <family val="2"/>
      </rPr>
      <t>Kaufmännisch gerundete Ergebnisse</t>
    </r>
  </si>
  <si>
    <t>© Volker Castor</t>
  </si>
  <si>
    <t>Übungen zum 
Rechnungswesen</t>
  </si>
  <si>
    <t>Gemeinkostenzuschlagssatz</t>
  </si>
  <si>
    <t>+ Gemeinkostenzuschlag</t>
  </si>
  <si>
    <t>Gesamte Produktionsmenge</t>
  </si>
  <si>
    <t>Gesamte Absatzmenge</t>
  </si>
  <si>
    <t>Einstufige Divisionskalkulation</t>
  </si>
  <si>
    <t>Produktionsmenge</t>
  </si>
  <si>
    <t>¸</t>
  </si>
  <si>
    <t>Selbstkosten pro Stück</t>
  </si>
  <si>
    <t>Zweistufige Divisionskalkulation</t>
  </si>
  <si>
    <t>Herstellkosten pro Stück</t>
  </si>
  <si>
    <t>Verwaltungs- und Vertriebskosten</t>
  </si>
  <si>
    <t>Absatzmenge</t>
  </si>
  <si>
    <t>Verw.+ Vertriebskosten pro Stück</t>
  </si>
  <si>
    <t>+ Verwaltungs- und Vertriebskosten</t>
  </si>
  <si>
    <t>Plan- / Normalkosten</t>
  </si>
  <si>
    <t>Istkosten</t>
  </si>
  <si>
    <t>Volker Castor - Rechnungswesen - www.dioskur.de</t>
  </si>
  <si>
    <t>Stundensatzkalkulation</t>
  </si>
  <si>
    <t>Fertigungsstunden A</t>
  </si>
  <si>
    <t>Fertigungsstunden B</t>
  </si>
  <si>
    <t>Stunden</t>
  </si>
  <si>
    <t>Stundensatz A</t>
  </si>
  <si>
    <t>Stundensatz B</t>
  </si>
  <si>
    <t>Fertigungslöhne A</t>
  </si>
  <si>
    <t>Maschinenlaufzeit A im Jahr</t>
  </si>
  <si>
    <t>Maschinen-Gemeinkosten A im Jahr</t>
  </si>
  <si>
    <t>Fertigungslöhne B</t>
  </si>
  <si>
    <t>Maschinen-Gemeinkosten B im Jahr</t>
  </si>
  <si>
    <t>Maschinenlaufzeit B im Jahr</t>
  </si>
  <si>
    <t>Maschinenstundensatz A</t>
  </si>
  <si>
    <t>Maschinenstundensatz B</t>
  </si>
  <si>
    <t>Fertigungszeit A</t>
  </si>
  <si>
    <t>Fertigungszeit B</t>
  </si>
  <si>
    <t>+ Maschinenkosten A</t>
  </si>
  <si>
    <t>+ Maschinenkosten B</t>
  </si>
  <si>
    <t>Maschinenlaufzeit A im Monat</t>
  </si>
  <si>
    <t>Maschinen-Gemeinkosten B im Monat</t>
  </si>
  <si>
    <t>Maschinenlaufzeit B im Monat</t>
  </si>
  <si>
    <t>Kalkulatorische Kosten</t>
  </si>
  <si>
    <t>Kostenartenrechnung</t>
  </si>
  <si>
    <t>BAB Normalkosten - Gleichungsverfahren</t>
  </si>
  <si>
    <t>Matrix zum Gleichungsverfahren</t>
  </si>
  <si>
    <t>Maschinen-Gemeinkosten A im Monat</t>
  </si>
  <si>
    <t>Summe</t>
  </si>
  <si>
    <t>4</t>
  </si>
  <si>
    <t>Umsatzerlöse</t>
  </si>
  <si>
    <t>Variable Kosten</t>
  </si>
  <si>
    <t>DB I</t>
  </si>
  <si>
    <t>Segment-Fixkosten</t>
  </si>
  <si>
    <t>Zwischensumme</t>
  </si>
  <si>
    <t>DB II</t>
  </si>
  <si>
    <t>Bereichs-Fixkosten</t>
  </si>
  <si>
    <t>DB III</t>
  </si>
  <si>
    <t>Unternehmens-Fixkosten</t>
  </si>
  <si>
    <t>Unternehmens-Ergebnis</t>
  </si>
  <si>
    <t>Alle Beträge sind kaufmännisch auf TEUR zu runden.</t>
  </si>
  <si>
    <t>+ Vertreterprovision</t>
  </si>
  <si>
    <t>Vertreterprovision</t>
  </si>
  <si>
    <t>Provision</t>
  </si>
  <si>
    <t>- Vertreterprovision</t>
  </si>
  <si>
    <t>Fall 3</t>
  </si>
  <si>
    <t>DBU: Preis und Menge sind unbekannt; Mehrproduktfall</t>
  </si>
  <si>
    <t>Umsatz zum Zielgewinn</t>
  </si>
  <si>
    <t>DBU</t>
  </si>
  <si>
    <t>%</t>
  </si>
  <si>
    <r>
      <t>Fixe Gesamtkosten</t>
    </r>
    <r>
      <rPr>
        <sz val="10"/>
        <color theme="1"/>
        <rFont val="Arial"/>
        <family val="2"/>
      </rPr>
      <t xml:space="preserve"> (Ist)</t>
    </r>
  </si>
  <si>
    <r>
      <t>Variable Gesamtkosten</t>
    </r>
    <r>
      <rPr>
        <sz val="10"/>
        <color theme="1"/>
        <rFont val="Arial"/>
        <family val="2"/>
      </rPr>
      <t xml:space="preserve"> (Ist)</t>
    </r>
  </si>
  <si>
    <r>
      <t>Umsatz / Erlöse</t>
    </r>
    <r>
      <rPr>
        <sz val="10"/>
        <color theme="1"/>
        <rFont val="Arial"/>
        <family val="2"/>
      </rPr>
      <t xml:space="preserve"> (Ist)</t>
    </r>
  </si>
  <si>
    <r>
      <t>Deckungsbeitrag</t>
    </r>
    <r>
      <rPr>
        <sz val="10"/>
        <color theme="1"/>
        <rFont val="Arial"/>
        <family val="2"/>
      </rPr>
      <t xml:space="preserve"> (Ist)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</si>
</sst>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_€_-;\-* #,##0\ _€_-;_-* &quot;-&quot;??\ _€_-;_-@_-"/>
    <numFmt numFmtId="165" formatCode="#,##0.00_ ;\-#,##0.00\ "/>
    <numFmt numFmtId="166" formatCode="0.0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name val="Arial"/>
      <family val="2"/>
    </font>
    <font>
      <b/>
      <sz val="9"/>
      <color indexed="1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4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20"/>
      <name val="Wingdings"/>
      <charset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sz val="11"/>
      <name val="Calibri"/>
      <family val="2"/>
      <scheme val="minor"/>
    </font>
    <font>
      <sz val="9"/>
      <color theme="1"/>
      <name val="Arial"/>
      <family val="2"/>
    </font>
    <font>
      <sz val="10"/>
      <color theme="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15"/>
      <color theme="1"/>
      <name val="Arial"/>
      <family val="2"/>
    </font>
    <font>
      <b/>
      <sz val="15"/>
      <color theme="1"/>
      <name val="Arial"/>
      <family val="2"/>
    </font>
    <font>
      <b/>
      <sz val="14"/>
      <name val="Arial"/>
      <family val="2"/>
    </font>
    <font>
      <i/>
      <sz val="10"/>
      <name val="Arial"/>
      <family val="2"/>
    </font>
    <font>
      <b/>
      <sz val="15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theme="0" tint="-0.499984740745262"/>
      <name val="Calibri"/>
      <family val="2"/>
      <scheme val="minor"/>
    </font>
    <font>
      <b/>
      <sz val="30"/>
      <name val="Arial"/>
      <family val="2"/>
    </font>
    <font>
      <sz val="9"/>
      <color indexed="10"/>
      <name val="Arial"/>
      <family val="2"/>
    </font>
    <font>
      <sz val="7"/>
      <name val="Arial"/>
      <family val="2"/>
    </font>
    <font>
      <i/>
      <sz val="9"/>
      <name val="Arial"/>
      <family val="2"/>
    </font>
    <font>
      <i/>
      <sz val="9"/>
      <color indexed="10"/>
      <name val="Arial"/>
      <family val="2"/>
    </font>
    <font>
      <b/>
      <u/>
      <sz val="9"/>
      <color indexed="10"/>
      <name val="Arial"/>
      <family val="2"/>
    </font>
    <font>
      <b/>
      <sz val="36"/>
      <name val="Arial"/>
      <family val="2"/>
    </font>
    <font>
      <b/>
      <sz val="8"/>
      <color indexed="10"/>
      <name val="Arial"/>
      <family val="2"/>
    </font>
    <font>
      <sz val="8"/>
      <name val="Arial Narrow"/>
      <family val="2"/>
    </font>
    <font>
      <sz val="8"/>
      <color indexed="10"/>
      <name val="Arial Narrow"/>
      <family val="2"/>
    </font>
    <font>
      <sz val="9"/>
      <name val="Arial Narrow"/>
      <family val="2"/>
    </font>
    <font>
      <i/>
      <sz val="8"/>
      <name val="Arial Narrow"/>
      <family val="2"/>
    </font>
    <font>
      <b/>
      <u/>
      <sz val="9"/>
      <name val="Arial"/>
      <family val="2"/>
    </font>
    <font>
      <b/>
      <sz val="20"/>
      <name val="Arial"/>
      <family val="2"/>
    </font>
    <font>
      <u/>
      <sz val="10"/>
      <color indexed="12"/>
      <name val="Arial"/>
      <family val="2"/>
    </font>
    <font>
      <b/>
      <sz val="14"/>
      <name val="Symbol"/>
      <family val="1"/>
      <charset val="2"/>
    </font>
    <font>
      <sz val="7"/>
      <color theme="1"/>
      <name val="Arial"/>
      <family val="2"/>
    </font>
    <font>
      <sz val="9"/>
      <color indexed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8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47" fillId="0" borderId="0" applyNumberFormat="0" applyFill="0" applyBorder="0" applyAlignment="0" applyProtection="0">
      <alignment vertical="top"/>
      <protection locked="0"/>
    </xf>
  </cellStyleXfs>
  <cellXfs count="839">
    <xf numFmtId="0" fontId="0" fillId="0" borderId="0" xfId="0"/>
    <xf numFmtId="0" fontId="3" fillId="0" borderId="0" xfId="0" applyFont="1" applyProtection="1">
      <protection hidden="1"/>
    </xf>
    <xf numFmtId="43" fontId="3" fillId="0" borderId="0" xfId="1" applyFont="1" applyProtection="1">
      <protection hidden="1"/>
    </xf>
    <xf numFmtId="43" fontId="3" fillId="0" borderId="0" xfId="1" applyFont="1" applyAlignment="1" applyProtection="1">
      <alignment horizontal="left"/>
      <protection hidden="1"/>
    </xf>
    <xf numFmtId="0" fontId="3" fillId="0" borderId="0" xfId="0" applyFont="1" applyAlignment="1" applyProtection="1">
      <alignment horizontal="left"/>
      <protection hidden="1"/>
    </xf>
    <xf numFmtId="4" fontId="3" fillId="0" borderId="0" xfId="1" applyNumberFormat="1" applyFont="1" applyProtection="1">
      <protection hidden="1"/>
    </xf>
    <xf numFmtId="4" fontId="3" fillId="0" borderId="0" xfId="0" applyNumberFormat="1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43" fontId="3" fillId="0" borderId="0" xfId="0" applyNumberFormat="1" applyFont="1" applyAlignment="1" applyProtection="1">
      <alignment horizontal="left"/>
      <protection hidden="1"/>
    </xf>
    <xf numFmtId="43" fontId="3" fillId="0" borderId="0" xfId="1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3" fillId="0" borderId="1" xfId="0" applyFont="1" applyBorder="1" applyProtection="1">
      <protection hidden="1"/>
    </xf>
    <xf numFmtId="4" fontId="3" fillId="0" borderId="2" xfId="1" applyNumberFormat="1" applyFont="1" applyBorder="1" applyProtection="1">
      <protection hidden="1"/>
    </xf>
    <xf numFmtId="0" fontId="3" fillId="0" borderId="3" xfId="0" applyFont="1" applyBorder="1" applyProtection="1">
      <protection hidden="1"/>
    </xf>
    <xf numFmtId="4" fontId="3" fillId="0" borderId="2" xfId="0" applyNumberFormat="1" applyFont="1" applyBorder="1" applyProtection="1">
      <protection hidden="1"/>
    </xf>
    <xf numFmtId="0" fontId="3" fillId="0" borderId="4" xfId="0" applyFont="1" applyBorder="1" applyProtection="1">
      <protection hidden="1"/>
    </xf>
    <xf numFmtId="4" fontId="3" fillId="0" borderId="0" xfId="1" applyNumberFormat="1" applyFont="1" applyBorder="1" applyProtection="1">
      <protection hidden="1"/>
    </xf>
    <xf numFmtId="0" fontId="3" fillId="0" borderId="5" xfId="0" applyFont="1" applyBorder="1" applyProtection="1">
      <protection hidden="1"/>
    </xf>
    <xf numFmtId="4" fontId="3" fillId="0" borderId="0" xfId="0" applyNumberFormat="1" applyFont="1" applyBorder="1" applyProtection="1">
      <protection hidden="1"/>
    </xf>
    <xf numFmtId="0" fontId="6" fillId="0" borderId="5" xfId="0" applyFont="1" applyBorder="1" applyProtection="1">
      <protection hidden="1"/>
    </xf>
    <xf numFmtId="0" fontId="3" fillId="0" borderId="6" xfId="0" applyFont="1" applyBorder="1" applyProtection="1">
      <protection hidden="1"/>
    </xf>
    <xf numFmtId="4" fontId="3" fillId="0" borderId="7" xfId="1" applyNumberFormat="1" applyFont="1" applyBorder="1" applyProtection="1">
      <protection hidden="1"/>
    </xf>
    <xf numFmtId="0" fontId="3" fillId="0" borderId="8" xfId="0" applyFont="1" applyBorder="1" applyProtection="1">
      <protection hidden="1"/>
    </xf>
    <xf numFmtId="4" fontId="3" fillId="0" borderId="7" xfId="0" applyNumberFormat="1" applyFont="1" applyBorder="1" applyProtection="1">
      <protection hidden="1"/>
    </xf>
    <xf numFmtId="4" fontId="7" fillId="0" borderId="0" xfId="1" applyNumberFormat="1" applyFont="1" applyBorder="1" applyProtection="1">
      <protection locked="0" hidden="1"/>
    </xf>
    <xf numFmtId="0" fontId="6" fillId="0" borderId="0" xfId="0" applyFont="1" applyProtection="1">
      <protection hidden="1"/>
    </xf>
    <xf numFmtId="0" fontId="10" fillId="0" borderId="0" xfId="0" applyFont="1" applyProtection="1">
      <protection hidden="1"/>
    </xf>
    <xf numFmtId="43" fontId="10" fillId="0" borderId="0" xfId="1" applyFont="1" applyProtection="1">
      <protection hidden="1"/>
    </xf>
    <xf numFmtId="43" fontId="10" fillId="0" borderId="0" xfId="1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left"/>
      <protection hidden="1"/>
    </xf>
    <xf numFmtId="4" fontId="10" fillId="0" borderId="0" xfId="1" applyNumberFormat="1" applyFont="1" applyProtection="1">
      <protection hidden="1"/>
    </xf>
    <xf numFmtId="4" fontId="10" fillId="0" borderId="0" xfId="0" applyNumberFormat="1" applyFo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44" fontId="0" fillId="0" borderId="0" xfId="3" applyFont="1" applyAlignment="1" applyProtection="1">
      <alignment vertical="center"/>
      <protection hidden="1"/>
    </xf>
    <xf numFmtId="1" fontId="13" fillId="0" borderId="0" xfId="3" applyNumberFormat="1" applyFont="1" applyAlignment="1" applyProtection="1">
      <alignment horizontal="center" vertical="center"/>
      <protection hidden="1"/>
    </xf>
    <xf numFmtId="49" fontId="0" fillId="0" borderId="0" xfId="0" applyNumberFormat="1" applyAlignment="1" applyProtection="1">
      <alignment horizontal="center" vertical="center"/>
      <protection hidden="1"/>
    </xf>
    <xf numFmtId="0" fontId="11" fillId="0" borderId="17" xfId="0" applyFont="1" applyBorder="1" applyAlignment="1" applyProtection="1">
      <alignment vertical="center" wrapText="1"/>
      <protection hidden="1"/>
    </xf>
    <xf numFmtId="0" fontId="11" fillId="0" borderId="23" xfId="0" applyFont="1" applyBorder="1" applyAlignment="1" applyProtection="1">
      <alignment vertical="center"/>
      <protection hidden="1"/>
    </xf>
    <xf numFmtId="164" fontId="0" fillId="0" borderId="24" xfId="1" applyNumberFormat="1" applyFont="1" applyBorder="1" applyAlignment="1" applyProtection="1">
      <alignment vertical="center"/>
      <protection hidden="1"/>
    </xf>
    <xf numFmtId="164" fontId="0" fillId="0" borderId="28" xfId="1" applyNumberFormat="1" applyFont="1" applyBorder="1" applyAlignment="1" applyProtection="1">
      <alignment horizontal="center" vertical="center"/>
      <protection hidden="1"/>
    </xf>
    <xf numFmtId="164" fontId="0" fillId="0" borderId="29" xfId="1" applyNumberFormat="1" applyFont="1" applyBorder="1" applyAlignment="1" applyProtection="1">
      <alignment vertical="center"/>
      <protection hidden="1"/>
    </xf>
    <xf numFmtId="164" fontId="0" fillId="0" borderId="30" xfId="1" applyNumberFormat="1" applyFont="1" applyBorder="1" applyAlignment="1" applyProtection="1">
      <alignment vertical="center"/>
      <protection hidden="1"/>
    </xf>
    <xf numFmtId="0" fontId="11" fillId="0" borderId="32" xfId="0" applyFont="1" applyBorder="1" applyAlignment="1" applyProtection="1">
      <alignment vertical="center"/>
      <protection hidden="1"/>
    </xf>
    <xf numFmtId="164" fontId="0" fillId="0" borderId="33" xfId="1" applyNumberFormat="1" applyFont="1" applyBorder="1" applyAlignment="1" applyProtection="1">
      <alignment vertical="center"/>
      <protection hidden="1"/>
    </xf>
    <xf numFmtId="1" fontId="13" fillId="0" borderId="34" xfId="1" applyNumberFormat="1" applyFont="1" applyBorder="1" applyAlignment="1" applyProtection="1">
      <alignment horizontal="center" vertical="center"/>
      <protection hidden="1"/>
    </xf>
    <xf numFmtId="1" fontId="13" fillId="0" borderId="35" xfId="1" applyNumberFormat="1" applyFont="1" applyBorder="1" applyAlignment="1" applyProtection="1">
      <alignment horizontal="center" vertical="center"/>
      <protection hidden="1"/>
    </xf>
    <xf numFmtId="164" fontId="0" fillId="0" borderId="37" xfId="1" applyNumberFormat="1" applyFont="1" applyBorder="1" applyAlignment="1" applyProtection="1">
      <alignment horizontal="center" vertical="center"/>
      <protection hidden="1"/>
    </xf>
    <xf numFmtId="164" fontId="0" fillId="0" borderId="35" xfId="1" applyNumberFormat="1" applyFont="1" applyBorder="1" applyAlignment="1" applyProtection="1">
      <alignment vertical="center"/>
      <protection hidden="1"/>
    </xf>
    <xf numFmtId="164" fontId="0" fillId="0" borderId="34" xfId="1" applyNumberFormat="1" applyFont="1" applyBorder="1" applyAlignment="1" applyProtection="1">
      <alignment vertical="center"/>
      <protection hidden="1"/>
    </xf>
    <xf numFmtId="0" fontId="11" fillId="0" borderId="32" xfId="0" applyFont="1" applyBorder="1" applyAlignment="1" applyProtection="1">
      <alignment vertical="center" wrapText="1"/>
      <protection hidden="1"/>
    </xf>
    <xf numFmtId="0" fontId="11" fillId="0" borderId="38" xfId="0" applyFont="1" applyBorder="1" applyAlignment="1" applyProtection="1">
      <alignment vertical="center" wrapText="1"/>
      <protection hidden="1"/>
    </xf>
    <xf numFmtId="1" fontId="13" fillId="0" borderId="40" xfId="1" applyNumberFormat="1" applyFont="1" applyBorder="1" applyAlignment="1" applyProtection="1">
      <alignment horizontal="center" vertical="center"/>
      <protection hidden="1"/>
    </xf>
    <xf numFmtId="1" fontId="13" fillId="0" borderId="41" xfId="1" applyNumberFormat="1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vertical="center" wrapText="1"/>
      <protection hidden="1"/>
    </xf>
    <xf numFmtId="0" fontId="11" fillId="0" borderId="5" xfId="0" applyFont="1" applyBorder="1" applyAlignment="1" applyProtection="1">
      <alignment vertical="center" wrapText="1"/>
      <protection hidden="1"/>
    </xf>
    <xf numFmtId="164" fontId="0" fillId="0" borderId="44" xfId="1" applyNumberFormat="1" applyFont="1" applyBorder="1" applyAlignment="1" applyProtection="1">
      <alignment vertical="center"/>
      <protection hidden="1"/>
    </xf>
    <xf numFmtId="164" fontId="0" fillId="0" borderId="4" xfId="1" applyNumberFormat="1" applyFont="1" applyBorder="1" applyAlignment="1" applyProtection="1">
      <alignment horizontal="center" vertical="center"/>
      <protection hidden="1"/>
    </xf>
    <xf numFmtId="164" fontId="0" fillId="0" borderId="17" xfId="1" applyNumberFormat="1" applyFont="1" applyBorder="1" applyAlignment="1" applyProtection="1">
      <alignment vertical="center"/>
      <protection hidden="1"/>
    </xf>
    <xf numFmtId="164" fontId="0" fillId="0" borderId="20" xfId="1" applyNumberFormat="1" applyFont="1" applyBorder="1" applyAlignment="1" applyProtection="1">
      <alignment vertical="center"/>
      <protection hidden="1"/>
    </xf>
    <xf numFmtId="164" fontId="0" fillId="0" borderId="21" xfId="1" applyNumberFormat="1" applyFont="1" applyBorder="1" applyAlignment="1" applyProtection="1">
      <alignment vertical="center"/>
      <protection hidden="1"/>
    </xf>
    <xf numFmtId="164" fontId="0" fillId="0" borderId="45" xfId="1" applyNumberFormat="1" applyFont="1" applyBorder="1" applyAlignment="1" applyProtection="1">
      <alignment vertical="center"/>
      <protection hidden="1"/>
    </xf>
    <xf numFmtId="0" fontId="11" fillId="0" borderId="24" xfId="0" applyFont="1" applyBorder="1" applyAlignment="1" applyProtection="1">
      <alignment vertical="center" wrapText="1"/>
      <protection hidden="1"/>
    </xf>
    <xf numFmtId="164" fontId="0" fillId="0" borderId="23" xfId="1" applyNumberFormat="1" applyFont="1" applyBorder="1" applyAlignment="1" applyProtection="1">
      <alignment vertical="center"/>
      <protection hidden="1"/>
    </xf>
    <xf numFmtId="164" fontId="0" fillId="0" borderId="49" xfId="1" applyNumberFormat="1" applyFont="1" applyBorder="1" applyAlignment="1" applyProtection="1">
      <alignment vertical="center"/>
      <protection hidden="1"/>
    </xf>
    <xf numFmtId="10" fontId="0" fillId="0" borderId="25" xfId="2" applyNumberFormat="1" applyFont="1" applyBorder="1" applyAlignment="1" applyProtection="1">
      <alignment vertical="center"/>
      <protection hidden="1"/>
    </xf>
    <xf numFmtId="10" fontId="0" fillId="0" borderId="26" xfId="2" applyNumberFormat="1" applyFont="1" applyBorder="1" applyAlignment="1" applyProtection="1">
      <alignment vertical="center"/>
      <protection hidden="1"/>
    </xf>
    <xf numFmtId="10" fontId="0" fillId="0" borderId="27" xfId="2" applyNumberFormat="1" applyFont="1" applyBorder="1" applyAlignment="1" applyProtection="1">
      <alignment vertical="center"/>
      <protection hidden="1"/>
    </xf>
    <xf numFmtId="0" fontId="11" fillId="0" borderId="33" xfId="0" applyFont="1" applyBorder="1" applyAlignment="1" applyProtection="1">
      <alignment vertical="center" wrapText="1"/>
      <protection hidden="1"/>
    </xf>
    <xf numFmtId="164" fontId="0" fillId="0" borderId="32" xfId="1" applyNumberFormat="1" applyFont="1" applyBorder="1" applyAlignment="1" applyProtection="1">
      <alignment vertical="center"/>
      <protection hidden="1"/>
    </xf>
    <xf numFmtId="164" fontId="0" fillId="0" borderId="51" xfId="1" applyNumberFormat="1" applyFont="1" applyBorder="1" applyAlignment="1" applyProtection="1">
      <alignment vertical="center"/>
      <protection hidden="1"/>
    </xf>
    <xf numFmtId="0" fontId="11" fillId="0" borderId="52" xfId="0" applyFont="1" applyBorder="1" applyAlignment="1" applyProtection="1">
      <alignment vertical="center" wrapText="1"/>
      <protection hidden="1"/>
    </xf>
    <xf numFmtId="164" fontId="0" fillId="0" borderId="53" xfId="1" applyNumberFormat="1" applyFont="1" applyBorder="1" applyAlignment="1" applyProtection="1">
      <alignment vertical="center"/>
      <protection hidden="1"/>
    </xf>
    <xf numFmtId="164" fontId="0" fillId="0" borderId="55" xfId="1" applyNumberFormat="1" applyFont="1" applyBorder="1" applyAlignment="1" applyProtection="1">
      <alignment horizontal="center" vertical="center"/>
      <protection hidden="1"/>
    </xf>
    <xf numFmtId="164" fontId="0" fillId="0" borderId="52" xfId="1" applyNumberFormat="1" applyFont="1" applyBorder="1" applyAlignment="1" applyProtection="1">
      <alignment vertical="center"/>
      <protection hidden="1"/>
    </xf>
    <xf numFmtId="164" fontId="0" fillId="0" borderId="56" xfId="1" applyNumberFormat="1" applyFont="1" applyBorder="1" applyAlignment="1" applyProtection="1">
      <alignment vertical="center"/>
      <protection hidden="1"/>
    </xf>
    <xf numFmtId="164" fontId="0" fillId="0" borderId="57" xfId="1" applyNumberFormat="1" applyFont="1" applyBorder="1" applyAlignment="1" applyProtection="1">
      <alignment vertical="center"/>
      <protection hidden="1"/>
    </xf>
    <xf numFmtId="164" fontId="0" fillId="0" borderId="58" xfId="1" applyNumberFormat="1" applyFont="1" applyBorder="1" applyAlignment="1" applyProtection="1">
      <alignment vertical="center"/>
      <protection hidden="1"/>
    </xf>
    <xf numFmtId="0" fontId="11" fillId="0" borderId="44" xfId="0" applyFont="1" applyBorder="1" applyAlignment="1" applyProtection="1">
      <alignment vertical="center" wrapText="1"/>
      <protection hidden="1"/>
    </xf>
    <xf numFmtId="164" fontId="0" fillId="0" borderId="1" xfId="1" applyNumberFormat="1" applyFont="1" applyBorder="1" applyAlignment="1" applyProtection="1">
      <alignment horizontal="center" vertical="center"/>
      <protection hidden="1"/>
    </xf>
    <xf numFmtId="164" fontId="0" fillId="0" borderId="60" xfId="1" applyNumberFormat="1" applyFont="1" applyBorder="1" applyAlignment="1" applyProtection="1">
      <alignment vertical="center"/>
      <protection hidden="1"/>
    </xf>
    <xf numFmtId="164" fontId="0" fillId="0" borderId="61" xfId="1" applyNumberFormat="1" applyFont="1" applyBorder="1" applyAlignment="1" applyProtection="1">
      <alignment vertical="center"/>
      <protection hidden="1"/>
    </xf>
    <xf numFmtId="164" fontId="0" fillId="0" borderId="62" xfId="1" applyNumberFormat="1" applyFont="1" applyBorder="1" applyAlignment="1" applyProtection="1">
      <alignment vertical="center"/>
      <protection hidden="1"/>
    </xf>
    <xf numFmtId="10" fontId="15" fillId="0" borderId="34" xfId="2" applyNumberFormat="1" applyFont="1" applyBorder="1" applyAlignment="1" applyProtection="1">
      <alignment vertical="center"/>
      <protection locked="0" hidden="1"/>
    </xf>
    <xf numFmtId="10" fontId="15" fillId="0" borderId="35" xfId="2" applyNumberFormat="1" applyFont="1" applyBorder="1" applyAlignment="1" applyProtection="1">
      <alignment vertical="center"/>
      <protection locked="0" hidden="1"/>
    </xf>
    <xf numFmtId="10" fontId="15" fillId="0" borderId="36" xfId="2" applyNumberFormat="1" applyFont="1" applyBorder="1" applyAlignment="1" applyProtection="1">
      <alignment vertical="center"/>
      <protection locked="0" hidden="1"/>
    </xf>
    <xf numFmtId="4" fontId="11" fillId="0" borderId="5" xfId="1" applyNumberFormat="1" applyFont="1" applyBorder="1" applyAlignment="1" applyProtection="1">
      <alignment vertical="center"/>
      <protection hidden="1"/>
    </xf>
    <xf numFmtId="4" fontId="11" fillId="0" borderId="4" xfId="1" applyNumberFormat="1" applyFont="1" applyBorder="1" applyAlignment="1" applyProtection="1">
      <alignment vertical="center"/>
      <protection hidden="1"/>
    </xf>
    <xf numFmtId="4" fontId="15" fillId="0" borderId="17" xfId="1" applyNumberFormat="1" applyFont="1" applyBorder="1" applyAlignment="1" applyProtection="1">
      <alignment vertical="center"/>
      <protection locked="0" hidden="1"/>
    </xf>
    <xf numFmtId="4" fontId="15" fillId="0" borderId="20" xfId="1" applyNumberFormat="1" applyFont="1" applyBorder="1" applyAlignment="1" applyProtection="1">
      <alignment vertical="center"/>
      <protection locked="0" hidden="1"/>
    </xf>
    <xf numFmtId="4" fontId="15" fillId="0" borderId="21" xfId="1" applyNumberFormat="1" applyFont="1" applyBorder="1" applyAlignment="1" applyProtection="1">
      <alignment vertical="center"/>
      <protection locked="0" hidden="1"/>
    </xf>
    <xf numFmtId="4" fontId="15" fillId="0" borderId="22" xfId="1" applyNumberFormat="1" applyFont="1" applyBorder="1" applyAlignment="1" applyProtection="1">
      <alignment vertical="center"/>
      <protection locked="0" hidden="1"/>
    </xf>
    <xf numFmtId="4" fontId="0" fillId="0" borderId="24" xfId="1" applyNumberFormat="1" applyFont="1" applyBorder="1" applyAlignment="1" applyProtection="1">
      <alignment vertical="center"/>
      <protection hidden="1"/>
    </xf>
    <xf numFmtId="4" fontId="0" fillId="0" borderId="28" xfId="1" applyNumberFormat="1" applyFont="1" applyBorder="1" applyAlignment="1" applyProtection="1">
      <alignment horizontal="center" vertical="center"/>
      <protection hidden="1"/>
    </xf>
    <xf numFmtId="4" fontId="14" fillId="0" borderId="24" xfId="1" applyNumberFormat="1" applyFont="1" applyBorder="1" applyAlignment="1" applyProtection="1">
      <alignment horizontal="center" vertical="center"/>
      <protection hidden="1"/>
    </xf>
    <xf numFmtId="4" fontId="0" fillId="0" borderId="29" xfId="1" applyNumberFormat="1" applyFont="1" applyBorder="1" applyAlignment="1" applyProtection="1">
      <alignment vertical="center"/>
      <protection hidden="1"/>
    </xf>
    <xf numFmtId="4" fontId="0" fillId="0" borderId="30" xfId="1" applyNumberFormat="1" applyFont="1" applyBorder="1" applyAlignment="1" applyProtection="1">
      <alignment vertical="center"/>
      <protection hidden="1"/>
    </xf>
    <xf numFmtId="4" fontId="0" fillId="0" borderId="31" xfId="1" applyNumberFormat="1" applyFont="1" applyBorder="1" applyAlignment="1" applyProtection="1">
      <alignment vertical="center"/>
      <protection hidden="1"/>
    </xf>
    <xf numFmtId="4" fontId="0" fillId="0" borderId="33" xfId="1" applyNumberFormat="1" applyFont="1" applyBorder="1" applyAlignment="1" applyProtection="1">
      <alignment vertical="center"/>
      <protection hidden="1"/>
    </xf>
    <xf numFmtId="4" fontId="0" fillId="0" borderId="37" xfId="1" applyNumberFormat="1" applyFont="1" applyBorder="1" applyAlignment="1" applyProtection="1">
      <alignment horizontal="center" vertical="center"/>
      <protection hidden="1"/>
    </xf>
    <xf numFmtId="4" fontId="14" fillId="0" borderId="34" xfId="1" applyNumberFormat="1" applyFont="1" applyBorder="1" applyAlignment="1" applyProtection="1">
      <alignment horizontal="center" vertical="center"/>
      <protection hidden="1"/>
    </xf>
    <xf numFmtId="4" fontId="0" fillId="0" borderId="35" xfId="1" applyNumberFormat="1" applyFont="1" applyBorder="1" applyAlignment="1" applyProtection="1">
      <alignment vertical="center"/>
      <protection hidden="1"/>
    </xf>
    <xf numFmtId="4" fontId="0" fillId="0" borderId="36" xfId="1" applyNumberFormat="1" applyFont="1" applyBorder="1" applyAlignment="1" applyProtection="1">
      <alignment vertical="center"/>
      <protection hidden="1"/>
    </xf>
    <xf numFmtId="4" fontId="0" fillId="0" borderId="34" xfId="1" applyNumberFormat="1" applyFont="1" applyBorder="1" applyAlignment="1" applyProtection="1">
      <alignment vertical="center"/>
      <protection hidden="1"/>
    </xf>
    <xf numFmtId="4" fontId="14" fillId="0" borderId="35" xfId="1" applyNumberFormat="1" applyFont="1" applyBorder="1" applyAlignment="1" applyProtection="1">
      <alignment horizontal="center" vertical="center"/>
      <protection hidden="1"/>
    </xf>
    <xf numFmtId="4" fontId="0" fillId="0" borderId="39" xfId="1" applyNumberFormat="1" applyFont="1" applyBorder="1" applyAlignment="1" applyProtection="1">
      <alignment vertical="center"/>
      <protection hidden="1"/>
    </xf>
    <xf numFmtId="4" fontId="0" fillId="0" borderId="43" xfId="1" applyNumberFormat="1" applyFont="1" applyBorder="1" applyAlignment="1" applyProtection="1">
      <alignment horizontal="center" vertical="center"/>
      <protection hidden="1"/>
    </xf>
    <xf numFmtId="4" fontId="0" fillId="0" borderId="40" xfId="1" applyNumberFormat="1" applyFont="1" applyBorder="1" applyAlignment="1" applyProtection="1">
      <alignment vertical="center"/>
      <protection hidden="1"/>
    </xf>
    <xf numFmtId="4" fontId="0" fillId="0" borderId="41" xfId="1" applyNumberFormat="1" applyFont="1" applyBorder="1" applyAlignment="1" applyProtection="1">
      <alignment vertical="center"/>
      <protection hidden="1"/>
    </xf>
    <xf numFmtId="4" fontId="0" fillId="0" borderId="42" xfId="1" applyNumberFormat="1" applyFont="1" applyBorder="1" applyAlignment="1" applyProtection="1">
      <alignment vertical="center"/>
      <protection hidden="1"/>
    </xf>
    <xf numFmtId="4" fontId="11" fillId="0" borderId="12" xfId="1" applyNumberFormat="1" applyFont="1" applyBorder="1" applyAlignment="1" applyProtection="1">
      <alignment vertical="center"/>
      <protection hidden="1"/>
    </xf>
    <xf numFmtId="4" fontId="0" fillId="0" borderId="19" xfId="1" applyNumberFormat="1" applyFont="1" applyBorder="1" applyAlignment="1" applyProtection="1">
      <alignment horizontal="center" vertical="center"/>
      <protection hidden="1"/>
    </xf>
    <xf numFmtId="4" fontId="0" fillId="0" borderId="12" xfId="1" applyNumberFormat="1" applyFont="1" applyBorder="1" applyAlignment="1" applyProtection="1">
      <alignment vertical="center"/>
      <protection hidden="1"/>
    </xf>
    <xf numFmtId="4" fontId="0" fillId="0" borderId="14" xfId="1" applyNumberFormat="1" applyFont="1" applyBorder="1" applyAlignment="1" applyProtection="1">
      <alignment vertical="center"/>
      <protection hidden="1"/>
    </xf>
    <xf numFmtId="4" fontId="0" fillId="0" borderId="15" xfId="1" applyNumberFormat="1" applyFont="1" applyBorder="1" applyAlignment="1" applyProtection="1">
      <alignment vertical="center"/>
      <protection hidden="1"/>
    </xf>
    <xf numFmtId="4" fontId="0" fillId="0" borderId="16" xfId="1" applyNumberFormat="1" applyFont="1" applyBorder="1" applyAlignment="1" applyProtection="1">
      <alignment vertical="center"/>
      <protection hidden="1"/>
    </xf>
    <xf numFmtId="165" fontId="15" fillId="0" borderId="14" xfId="1" applyNumberFormat="1" applyFont="1" applyBorder="1" applyAlignment="1" applyProtection="1">
      <alignment vertical="center"/>
      <protection locked="0" hidden="1"/>
    </xf>
    <xf numFmtId="165" fontId="15" fillId="0" borderId="15" xfId="1" applyNumberFormat="1" applyFont="1" applyBorder="1" applyAlignment="1" applyProtection="1">
      <alignment vertical="center"/>
      <protection locked="0" hidden="1"/>
    </xf>
    <xf numFmtId="165" fontId="11" fillId="0" borderId="16" xfId="1" applyNumberFormat="1" applyFont="1" applyBorder="1" applyAlignment="1" applyProtection="1">
      <alignment vertical="center"/>
      <protection hidden="1"/>
    </xf>
    <xf numFmtId="165" fontId="0" fillId="0" borderId="56" xfId="1" applyNumberFormat="1" applyFont="1" applyBorder="1" applyAlignment="1" applyProtection="1">
      <alignment vertical="center"/>
      <protection hidden="1"/>
    </xf>
    <xf numFmtId="165" fontId="0" fillId="0" borderId="57" xfId="1" applyNumberFormat="1" applyFont="1" applyBorder="1" applyAlignment="1" applyProtection="1">
      <alignment vertical="center"/>
      <protection hidden="1"/>
    </xf>
    <xf numFmtId="165" fontId="0" fillId="0" borderId="59" xfId="1" applyNumberFormat="1" applyFont="1" applyBorder="1" applyAlignment="1" applyProtection="1">
      <alignment vertical="center"/>
      <protection hidden="1"/>
    </xf>
    <xf numFmtId="165" fontId="0" fillId="0" borderId="60" xfId="1" applyNumberFormat="1" applyFont="1" applyBorder="1" applyAlignment="1" applyProtection="1">
      <alignment vertical="center"/>
      <protection hidden="1"/>
    </xf>
    <xf numFmtId="165" fontId="0" fillId="0" borderId="61" xfId="1" applyNumberFormat="1" applyFont="1" applyBorder="1" applyAlignment="1" applyProtection="1">
      <alignment vertical="center"/>
      <protection hidden="1"/>
    </xf>
    <xf numFmtId="165" fontId="0" fillId="0" borderId="62" xfId="1" applyNumberFormat="1" applyFont="1" applyBorder="1" applyAlignment="1" applyProtection="1">
      <alignment vertical="center"/>
      <protection hidden="1"/>
    </xf>
    <xf numFmtId="165" fontId="1" fillId="0" borderId="3" xfId="1" applyNumberFormat="1" applyFont="1" applyBorder="1" applyAlignment="1" applyProtection="1">
      <alignment vertical="center"/>
      <protection hidden="1"/>
    </xf>
    <xf numFmtId="1" fontId="16" fillId="0" borderId="25" xfId="1" applyNumberFormat="1" applyFont="1" applyBorder="1" applyAlignment="1" applyProtection="1">
      <alignment horizontal="center" vertical="center"/>
      <protection locked="0" hidden="1"/>
    </xf>
    <xf numFmtId="1" fontId="16" fillId="0" borderId="26" xfId="1" applyNumberFormat="1" applyFont="1" applyBorder="1" applyAlignment="1" applyProtection="1">
      <alignment horizontal="center" vertical="center"/>
      <protection locked="0" hidden="1"/>
    </xf>
    <xf numFmtId="1" fontId="16" fillId="0" borderId="27" xfId="1" applyNumberFormat="1" applyFont="1" applyBorder="1" applyAlignment="1" applyProtection="1">
      <alignment horizontal="center" vertical="center"/>
      <protection locked="0" hidden="1"/>
    </xf>
    <xf numFmtId="1" fontId="16" fillId="0" borderId="34" xfId="1" applyNumberFormat="1" applyFont="1" applyBorder="1" applyAlignment="1" applyProtection="1">
      <alignment horizontal="center" vertical="center"/>
      <protection hidden="1"/>
    </xf>
    <xf numFmtId="1" fontId="16" fillId="0" borderId="35" xfId="1" applyNumberFormat="1" applyFont="1" applyBorder="1" applyAlignment="1" applyProtection="1">
      <alignment horizontal="center" vertical="center"/>
      <protection locked="0" hidden="1"/>
    </xf>
    <xf numFmtId="1" fontId="16" fillId="0" borderId="36" xfId="1" applyNumberFormat="1" applyFont="1" applyBorder="1" applyAlignment="1" applyProtection="1">
      <alignment horizontal="center" vertical="center"/>
      <protection locked="0" hidden="1"/>
    </xf>
    <xf numFmtId="1" fontId="16" fillId="0" borderId="35" xfId="1" applyNumberFormat="1" applyFont="1" applyBorder="1" applyAlignment="1" applyProtection="1">
      <alignment horizontal="center" vertical="center"/>
      <protection hidden="1"/>
    </xf>
    <xf numFmtId="1" fontId="16" fillId="0" borderId="40" xfId="1" applyNumberFormat="1" applyFont="1" applyBorder="1" applyAlignment="1" applyProtection="1">
      <alignment horizontal="center" vertical="center"/>
      <protection hidden="1"/>
    </xf>
    <xf numFmtId="1" fontId="16" fillId="0" borderId="41" xfId="1" applyNumberFormat="1" applyFont="1" applyBorder="1" applyAlignment="1" applyProtection="1">
      <alignment horizontal="center" vertical="center"/>
      <protection hidden="1"/>
    </xf>
    <xf numFmtId="1" fontId="16" fillId="0" borderId="41" xfId="1" applyNumberFormat="1" applyFont="1" applyBorder="1" applyAlignment="1" applyProtection="1">
      <alignment horizontal="center" vertical="center"/>
      <protection locked="0" hidden="1"/>
    </xf>
    <xf numFmtId="1" fontId="16" fillId="0" borderId="42" xfId="1" applyNumberFormat="1" applyFont="1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horizontal="center" vertical="center"/>
      <protection hidden="1"/>
    </xf>
    <xf numFmtId="10" fontId="17" fillId="0" borderId="25" xfId="2" applyNumberFormat="1" applyFont="1" applyBorder="1" applyAlignment="1" applyProtection="1">
      <alignment vertical="center"/>
      <protection hidden="1"/>
    </xf>
    <xf numFmtId="10" fontId="17" fillId="0" borderId="26" xfId="2" applyNumberFormat="1" applyFont="1" applyBorder="1" applyAlignment="1" applyProtection="1">
      <alignment vertical="center"/>
      <protection hidden="1"/>
    </xf>
    <xf numFmtId="10" fontId="17" fillId="0" borderId="27" xfId="2" applyNumberFormat="1" applyFont="1" applyBorder="1" applyAlignment="1" applyProtection="1">
      <alignment vertic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4" fontId="19" fillId="0" borderId="0" xfId="0" applyNumberFormat="1" applyFont="1" applyProtection="1">
      <protection hidden="1"/>
    </xf>
    <xf numFmtId="4" fontId="19" fillId="0" borderId="0" xfId="1" applyNumberFormat="1" applyFont="1" applyProtection="1">
      <protection hidden="1"/>
    </xf>
    <xf numFmtId="43" fontId="19" fillId="0" borderId="0" xfId="0" applyNumberFormat="1" applyFont="1" applyAlignment="1" applyProtection="1">
      <alignment horizontal="left"/>
      <protection hidden="1"/>
    </xf>
    <xf numFmtId="43" fontId="19" fillId="0" borderId="0" xfId="1" applyFont="1" applyAlignment="1" applyProtection="1">
      <alignment horizontal="left"/>
      <protection hidden="1"/>
    </xf>
    <xf numFmtId="43" fontId="19" fillId="0" borderId="0" xfId="1" applyFont="1" applyProtection="1">
      <protection hidden="1"/>
    </xf>
    <xf numFmtId="43" fontId="19" fillId="0" borderId="0" xfId="0" applyNumberFormat="1" applyFont="1" applyAlignment="1" applyProtection="1">
      <alignment horizontal="center"/>
      <protection hidden="1"/>
    </xf>
    <xf numFmtId="43" fontId="19" fillId="0" borderId="0" xfId="1" applyFont="1" applyAlignment="1" applyProtection="1">
      <alignment horizontal="center"/>
      <protection hidden="1"/>
    </xf>
    <xf numFmtId="165" fontId="19" fillId="0" borderId="0" xfId="1" applyNumberFormat="1" applyFont="1" applyAlignment="1" applyProtection="1">
      <alignment horizontal="right"/>
      <protection hidden="1"/>
    </xf>
    <xf numFmtId="0" fontId="4" fillId="0" borderId="0" xfId="0" applyFont="1" applyAlignment="1" applyProtection="1">
      <alignment vertical="center"/>
      <protection hidden="1"/>
    </xf>
    <xf numFmtId="0" fontId="20" fillId="0" borderId="0" xfId="0" applyFont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18" fillId="0" borderId="5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0" fontId="23" fillId="0" borderId="0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43" fontId="18" fillId="0" borderId="0" xfId="1" applyFont="1" applyProtection="1">
      <protection hidden="1"/>
    </xf>
    <xf numFmtId="43" fontId="18" fillId="0" borderId="0" xfId="0" applyNumberFormat="1" applyFont="1" applyProtection="1">
      <protection hidden="1"/>
    </xf>
    <xf numFmtId="0" fontId="18" fillId="0" borderId="17" xfId="0" applyFont="1" applyBorder="1" applyAlignment="1" applyProtection="1">
      <alignment horizontal="center" vertical="center"/>
      <protection hidden="1"/>
    </xf>
    <xf numFmtId="0" fontId="22" fillId="0" borderId="23" xfId="0" applyFont="1" applyBorder="1" applyAlignment="1" applyProtection="1">
      <alignment horizontal="center" vertical="center"/>
      <protection hidden="1"/>
    </xf>
    <xf numFmtId="0" fontId="13" fillId="0" borderId="24" xfId="0" applyFont="1" applyBorder="1" applyAlignment="1" applyProtection="1">
      <alignment horizontal="center" vertical="center"/>
      <protection hidden="1"/>
    </xf>
    <xf numFmtId="0" fontId="22" fillId="0" borderId="32" xfId="0" applyFont="1" applyBorder="1" applyAlignment="1" applyProtection="1">
      <alignment horizontal="center" vertical="center"/>
      <protection hidden="1"/>
    </xf>
    <xf numFmtId="0" fontId="13" fillId="0" borderId="33" xfId="0" applyFont="1" applyBorder="1" applyAlignment="1" applyProtection="1">
      <alignment horizontal="center" vertical="center"/>
      <protection hidden="1"/>
    </xf>
    <xf numFmtId="0" fontId="13" fillId="0" borderId="33" xfId="0" applyFont="1" applyFill="1" applyBorder="1" applyAlignment="1" applyProtection="1">
      <alignment horizontal="center" vertical="center"/>
      <protection hidden="1"/>
    </xf>
    <xf numFmtId="0" fontId="22" fillId="0" borderId="53" xfId="0" applyFont="1" applyBorder="1" applyAlignment="1" applyProtection="1">
      <alignment horizontal="center" vertical="center"/>
      <protection hidden="1"/>
    </xf>
    <xf numFmtId="0" fontId="13" fillId="0" borderId="52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13" fillId="0" borderId="0" xfId="0" applyFont="1" applyProtection="1">
      <protection hidden="1"/>
    </xf>
    <xf numFmtId="0" fontId="18" fillId="0" borderId="0" xfId="0" applyFont="1" applyAlignment="1" applyProtection="1">
      <alignment horizontal="left"/>
      <protection hidden="1"/>
    </xf>
    <xf numFmtId="166" fontId="4" fillId="0" borderId="35" xfId="0" applyNumberFormat="1" applyFont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4" fillId="0" borderId="35" xfId="0" applyFont="1" applyBorder="1" applyAlignment="1" applyProtection="1">
      <alignment horizontal="center" vertical="center"/>
      <protection hidden="1"/>
    </xf>
    <xf numFmtId="4" fontId="16" fillId="0" borderId="23" xfId="1" applyNumberFormat="1" applyFont="1" applyBorder="1" applyAlignment="1" applyProtection="1">
      <alignment horizontal="right" vertical="center"/>
      <protection locked="0" hidden="1"/>
    </xf>
    <xf numFmtId="4" fontId="13" fillId="0" borderId="23" xfId="1" applyNumberFormat="1" applyFont="1" applyBorder="1" applyAlignment="1" applyProtection="1">
      <alignment horizontal="right" vertical="center"/>
      <protection hidden="1"/>
    </xf>
    <xf numFmtId="4" fontId="13" fillId="0" borderId="24" xfId="1" applyNumberFormat="1" applyFont="1" applyBorder="1" applyAlignment="1" applyProtection="1">
      <alignment horizontal="right" vertical="center"/>
      <protection hidden="1"/>
    </xf>
    <xf numFmtId="4" fontId="13" fillId="0" borderId="23" xfId="4" applyNumberFormat="1" applyFont="1" applyBorder="1" applyAlignment="1" applyProtection="1">
      <alignment horizontal="right" vertical="center"/>
      <protection hidden="1"/>
    </xf>
    <xf numFmtId="4" fontId="13" fillId="0" borderId="24" xfId="4" applyNumberFormat="1" applyFont="1" applyBorder="1" applyAlignment="1" applyProtection="1">
      <alignment horizontal="right" vertical="center"/>
      <protection hidden="1"/>
    </xf>
    <xf numFmtId="4" fontId="16" fillId="0" borderId="32" xfId="1" applyNumberFormat="1" applyFont="1" applyBorder="1" applyAlignment="1" applyProtection="1">
      <alignment horizontal="right" vertical="center"/>
      <protection locked="0" hidden="1"/>
    </xf>
    <xf numFmtId="4" fontId="13" fillId="0" borderId="32" xfId="1" applyNumberFormat="1" applyFont="1" applyBorder="1" applyAlignment="1" applyProtection="1">
      <alignment horizontal="right" vertical="center"/>
      <protection hidden="1"/>
    </xf>
    <xf numFmtId="4" fontId="13" fillId="0" borderId="33" xfId="1" applyNumberFormat="1" applyFont="1" applyBorder="1" applyAlignment="1" applyProtection="1">
      <alignment horizontal="right" vertical="center"/>
      <protection hidden="1"/>
    </xf>
    <xf numFmtId="4" fontId="13" fillId="0" borderId="32" xfId="4" applyNumberFormat="1" applyFont="1" applyBorder="1" applyAlignment="1" applyProtection="1">
      <alignment horizontal="right" vertical="center"/>
      <protection hidden="1"/>
    </xf>
    <xf numFmtId="4" fontId="13" fillId="0" borderId="33" xfId="4" applyNumberFormat="1" applyFont="1" applyBorder="1" applyAlignment="1" applyProtection="1">
      <alignment horizontal="right" vertical="center"/>
      <protection hidden="1"/>
    </xf>
    <xf numFmtId="4" fontId="16" fillId="0" borderId="53" xfId="1" applyNumberFormat="1" applyFont="1" applyBorder="1" applyAlignment="1" applyProtection="1">
      <alignment horizontal="right" vertical="center"/>
      <protection locked="0" hidden="1"/>
    </xf>
    <xf numFmtId="4" fontId="13" fillId="0" borderId="53" xfId="1" applyNumberFormat="1" applyFont="1" applyBorder="1" applyAlignment="1" applyProtection="1">
      <alignment horizontal="right" vertical="center"/>
      <protection hidden="1"/>
    </xf>
    <xf numFmtId="4" fontId="13" fillId="0" borderId="52" xfId="1" applyNumberFormat="1" applyFont="1" applyBorder="1" applyAlignment="1" applyProtection="1">
      <alignment horizontal="right" vertical="center"/>
      <protection hidden="1"/>
    </xf>
    <xf numFmtId="4" fontId="13" fillId="0" borderId="53" xfId="4" applyNumberFormat="1" applyFont="1" applyBorder="1" applyAlignment="1" applyProtection="1">
      <alignment horizontal="right" vertical="center"/>
      <protection hidden="1"/>
    </xf>
    <xf numFmtId="4" fontId="13" fillId="0" borderId="52" xfId="4" applyNumberFormat="1" applyFont="1" applyBorder="1" applyAlignment="1" applyProtection="1">
      <alignment horizontal="right" vertical="center"/>
      <protection hidden="1"/>
    </xf>
    <xf numFmtId="4" fontId="18" fillId="0" borderId="0" xfId="1" applyNumberFormat="1" applyFont="1" applyBorder="1" applyAlignment="1" applyProtection="1">
      <alignment horizontal="right" vertical="center"/>
      <protection hidden="1"/>
    </xf>
    <xf numFmtId="4" fontId="13" fillId="0" borderId="0" xfId="1" applyNumberFormat="1" applyFont="1" applyBorder="1" applyAlignment="1" applyProtection="1">
      <alignment horizontal="right" vertical="center"/>
      <protection hidden="1"/>
    </xf>
    <xf numFmtId="4" fontId="13" fillId="0" borderId="13" xfId="1" applyNumberFormat="1" applyFont="1" applyBorder="1" applyAlignment="1" applyProtection="1">
      <alignment horizontal="right" vertical="center"/>
      <protection hidden="1"/>
    </xf>
    <xf numFmtId="4" fontId="13" fillId="0" borderId="12" xfId="1" applyNumberFormat="1" applyFont="1" applyBorder="1" applyAlignment="1" applyProtection="1">
      <alignment horizontal="right" vertical="center"/>
      <protection hidden="1"/>
    </xf>
    <xf numFmtId="4" fontId="16" fillId="0" borderId="19" xfId="4" applyNumberFormat="1" applyFont="1" applyBorder="1" applyAlignment="1" applyProtection="1">
      <alignment horizontal="right" vertical="center"/>
      <protection locked="0" hidden="1"/>
    </xf>
    <xf numFmtId="4" fontId="13" fillId="0" borderId="0" xfId="4" applyNumberFormat="1" applyFont="1" applyAlignment="1" applyProtection="1">
      <alignment horizontal="right" vertical="center"/>
      <protection hidden="1"/>
    </xf>
    <xf numFmtId="49" fontId="23" fillId="0" borderId="0" xfId="0" applyNumberFormat="1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25" fillId="0" borderId="0" xfId="0" applyFont="1" applyAlignment="1" applyProtection="1">
      <alignment horizontal="left"/>
      <protection hidden="1"/>
    </xf>
    <xf numFmtId="4" fontId="24" fillId="0" borderId="0" xfId="0" applyNumberFormat="1" applyFont="1" applyProtection="1">
      <protection hidden="1"/>
    </xf>
    <xf numFmtId="0" fontId="24" fillId="0" borderId="0" xfId="0" applyFont="1" applyProtection="1">
      <protection hidden="1"/>
    </xf>
    <xf numFmtId="4" fontId="24" fillId="0" borderId="0" xfId="1" applyNumberFormat="1" applyFont="1" applyProtection="1">
      <protection hidden="1"/>
    </xf>
    <xf numFmtId="0" fontId="24" fillId="0" borderId="0" xfId="0" applyFont="1" applyAlignment="1" applyProtection="1">
      <alignment horizontal="left"/>
      <protection hidden="1"/>
    </xf>
    <xf numFmtId="43" fontId="24" fillId="0" borderId="0" xfId="1" applyFont="1" applyAlignment="1" applyProtection="1">
      <alignment horizontal="left"/>
      <protection hidden="1"/>
    </xf>
    <xf numFmtId="43" fontId="24" fillId="0" borderId="0" xfId="1" applyFont="1" applyProtection="1">
      <protection hidden="1"/>
    </xf>
    <xf numFmtId="43" fontId="6" fillId="0" borderId="0" xfId="1" applyFont="1" applyAlignment="1" applyProtection="1">
      <alignment horizontal="left"/>
      <protection hidden="1"/>
    </xf>
    <xf numFmtId="0" fontId="26" fillId="0" borderId="0" xfId="0" applyFont="1" applyAlignment="1" applyProtection="1">
      <alignment vertical="center"/>
      <protection hidden="1"/>
    </xf>
    <xf numFmtId="0" fontId="28" fillId="0" borderId="0" xfId="5" applyFont="1" applyProtection="1">
      <protection hidden="1"/>
    </xf>
    <xf numFmtId="49" fontId="28" fillId="0" borderId="0" xfId="5" applyNumberFormat="1" applyFont="1" applyProtection="1">
      <protection hidden="1"/>
    </xf>
    <xf numFmtId="0" fontId="12" fillId="0" borderId="0" xfId="5" applyFont="1" applyProtection="1">
      <protection hidden="1"/>
    </xf>
    <xf numFmtId="49" fontId="12" fillId="0" borderId="0" xfId="5" applyNumberFormat="1" applyFont="1" applyProtection="1">
      <protection hidden="1"/>
    </xf>
    <xf numFmtId="0" fontId="27" fillId="0" borderId="0" xfId="5" applyFont="1" applyProtection="1"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5" applyFont="1" applyProtection="1">
      <protection hidden="1"/>
    </xf>
    <xf numFmtId="0" fontId="31" fillId="0" borderId="0" xfId="5" applyFont="1" applyProtection="1">
      <protection hidden="1"/>
    </xf>
    <xf numFmtId="10" fontId="12" fillId="0" borderId="0" xfId="5" applyNumberFormat="1" applyFont="1" applyProtection="1">
      <protection hidden="1"/>
    </xf>
    <xf numFmtId="44" fontId="25" fillId="0" borderId="0" xfId="3" applyFont="1" applyProtection="1">
      <protection hidden="1"/>
    </xf>
    <xf numFmtId="44" fontId="3" fillId="0" borderId="0" xfId="3" applyFont="1" applyProtection="1">
      <protection hidden="1"/>
    </xf>
    <xf numFmtId="44" fontId="20" fillId="0" borderId="0" xfId="3" applyFont="1" applyProtection="1">
      <protection hidden="1"/>
    </xf>
    <xf numFmtId="165" fontId="12" fillId="0" borderId="0" xfId="3" applyNumberFormat="1" applyFont="1" applyProtection="1">
      <protection hidden="1"/>
    </xf>
    <xf numFmtId="165" fontId="12" fillId="0" borderId="47" xfId="3" applyNumberFormat="1" applyFont="1" applyBorder="1" applyProtection="1">
      <protection hidden="1"/>
    </xf>
    <xf numFmtId="165" fontId="12" fillId="0" borderId="65" xfId="3" applyNumberFormat="1" applyFont="1" applyBorder="1" applyProtection="1">
      <protection hidden="1"/>
    </xf>
    <xf numFmtId="4" fontId="12" fillId="0" borderId="0" xfId="3" applyNumberFormat="1" applyFont="1" applyProtection="1">
      <protection hidden="1"/>
    </xf>
    <xf numFmtId="4" fontId="12" fillId="0" borderId="47" xfId="3" applyNumberFormat="1" applyFont="1" applyBorder="1" applyProtection="1">
      <protection hidden="1"/>
    </xf>
    <xf numFmtId="4" fontId="12" fillId="0" borderId="0" xfId="3" applyNumberFormat="1" applyFont="1" applyBorder="1" applyProtection="1">
      <protection hidden="1"/>
    </xf>
    <xf numFmtId="4" fontId="12" fillId="0" borderId="0" xfId="5" applyNumberFormat="1" applyFont="1" applyProtection="1">
      <protection hidden="1"/>
    </xf>
    <xf numFmtId="0" fontId="29" fillId="0" borderId="0" xfId="0" applyFont="1" applyAlignment="1">
      <alignment textRotation="90"/>
    </xf>
    <xf numFmtId="165" fontId="12" fillId="0" borderId="0" xfId="3" applyNumberFormat="1" applyFont="1" applyBorder="1" applyProtection="1">
      <protection hidden="1"/>
    </xf>
    <xf numFmtId="4" fontId="12" fillId="0" borderId="47" xfId="5" applyNumberFormat="1" applyFont="1" applyBorder="1" applyProtection="1">
      <protection hidden="1"/>
    </xf>
    <xf numFmtId="10" fontId="12" fillId="0" borderId="0" xfId="2" applyNumberFormat="1" applyFont="1" applyProtection="1">
      <protection hidden="1"/>
    </xf>
    <xf numFmtId="4" fontId="12" fillId="0" borderId="65" xfId="5" applyNumberFormat="1" applyFont="1" applyBorder="1" applyProtection="1">
      <protection hidden="1"/>
    </xf>
    <xf numFmtId="0" fontId="12" fillId="0" borderId="0" xfId="5" applyFont="1" applyAlignment="1" applyProtection="1">
      <alignment horizontal="right"/>
      <protection hidden="1"/>
    </xf>
    <xf numFmtId="49" fontId="12" fillId="0" borderId="0" xfId="5" applyNumberFormat="1" applyFont="1" applyBorder="1" applyProtection="1">
      <protection hidden="1"/>
    </xf>
    <xf numFmtId="0" fontId="12" fillId="0" borderId="0" xfId="5" applyFont="1" applyBorder="1" applyAlignment="1" applyProtection="1">
      <alignment horizontal="right"/>
      <protection hidden="1"/>
    </xf>
    <xf numFmtId="0" fontId="12" fillId="0" borderId="0" xfId="5" applyFont="1" applyBorder="1" applyProtection="1">
      <protection hidden="1"/>
    </xf>
    <xf numFmtId="10" fontId="12" fillId="0" borderId="0" xfId="5" applyNumberFormat="1" applyFont="1" applyBorder="1" applyProtection="1">
      <protection hidden="1"/>
    </xf>
    <xf numFmtId="4" fontId="12" fillId="0" borderId="0" xfId="5" applyNumberFormat="1" applyFont="1" applyBorder="1" applyProtection="1">
      <protection hidden="1"/>
    </xf>
    <xf numFmtId="10" fontId="12" fillId="0" borderId="0" xfId="2" applyNumberFormat="1" applyFont="1" applyBorder="1" applyProtection="1">
      <protection hidden="1"/>
    </xf>
    <xf numFmtId="0" fontId="12" fillId="0" borderId="47" xfId="5" applyFont="1" applyBorder="1" applyProtection="1">
      <protection hidden="1"/>
    </xf>
    <xf numFmtId="0" fontId="29" fillId="0" borderId="0" xfId="0" applyFont="1" applyAlignment="1" applyProtection="1">
      <alignment textRotation="90"/>
      <protection hidden="1"/>
    </xf>
    <xf numFmtId="4" fontId="12" fillId="0" borderId="0" xfId="5" applyNumberFormat="1" applyFont="1" applyBorder="1" applyAlignment="1" applyProtection="1">
      <alignment horizontal="right"/>
      <protection hidden="1"/>
    </xf>
    <xf numFmtId="0" fontId="32" fillId="0" borderId="0" xfId="0" applyFont="1"/>
    <xf numFmtId="44" fontId="3" fillId="0" borderId="0" xfId="3" applyFont="1" applyBorder="1" applyProtection="1">
      <protection hidden="1"/>
    </xf>
    <xf numFmtId="4" fontId="7" fillId="0" borderId="0" xfId="2" applyNumberFormat="1" applyFont="1" applyBorder="1" applyProtection="1">
      <protection locked="0" hidden="1"/>
    </xf>
    <xf numFmtId="4" fontId="7" fillId="0" borderId="0" xfId="4" applyNumberFormat="1" applyFont="1" applyBorder="1" applyProtection="1">
      <protection locked="0" hidden="1"/>
    </xf>
    <xf numFmtId="4" fontId="7" fillId="0" borderId="0" xfId="3" applyNumberFormat="1" applyFont="1" applyBorder="1" applyProtection="1">
      <protection locked="0" hidden="1"/>
    </xf>
    <xf numFmtId="0" fontId="29" fillId="0" borderId="0" xfId="0" applyFont="1" applyBorder="1" applyAlignment="1" applyProtection="1">
      <alignment horizontal="center" textRotation="90"/>
      <protection hidden="1"/>
    </xf>
    <xf numFmtId="4" fontId="7" fillId="0" borderId="0" xfId="2" applyNumberFormat="1" applyFont="1" applyBorder="1" applyProtection="1">
      <protection hidden="1"/>
    </xf>
    <xf numFmtId="4" fontId="7" fillId="0" borderId="0" xfId="4" applyNumberFormat="1" applyFont="1" applyBorder="1" applyProtection="1">
      <protection hidden="1"/>
    </xf>
    <xf numFmtId="4" fontId="7" fillId="0" borderId="0" xfId="3" applyNumberFormat="1" applyFont="1" applyBorder="1" applyProtection="1">
      <protection hidden="1"/>
    </xf>
    <xf numFmtId="0" fontId="30" fillId="0" borderId="0" xfId="5" applyFont="1" applyBorder="1" applyProtection="1">
      <protection hidden="1"/>
    </xf>
    <xf numFmtId="49" fontId="28" fillId="0" borderId="0" xfId="5" applyNumberFormat="1" applyFont="1" applyBorder="1" applyProtection="1">
      <protection hidden="1"/>
    </xf>
    <xf numFmtId="44" fontId="25" fillId="0" borderId="0" xfId="3" applyFont="1" applyBorder="1" applyProtection="1">
      <protection hidden="1"/>
    </xf>
    <xf numFmtId="0" fontId="28" fillId="0" borderId="0" xfId="5" applyFont="1" applyBorder="1" applyProtection="1">
      <protection hidden="1"/>
    </xf>
    <xf numFmtId="0" fontId="31" fillId="0" borderId="0" xfId="5" applyFont="1" applyBorder="1" applyProtection="1">
      <protection hidden="1"/>
    </xf>
    <xf numFmtId="0" fontId="29" fillId="0" borderId="0" xfId="0" applyFont="1" applyAlignment="1">
      <alignment textRotation="90"/>
    </xf>
    <xf numFmtId="0" fontId="18" fillId="0" borderId="14" xfId="0" applyFont="1" applyBorder="1" applyAlignment="1" applyProtection="1">
      <alignment horizontal="center" vertical="center"/>
      <protection hidden="1"/>
    </xf>
    <xf numFmtId="0" fontId="18" fillId="0" borderId="15" xfId="0" applyFont="1" applyBorder="1" applyAlignment="1" applyProtection="1">
      <alignment horizontal="center" vertical="center"/>
      <protection hidden="1"/>
    </xf>
    <xf numFmtId="0" fontId="18" fillId="0" borderId="16" xfId="0" applyFont="1" applyBorder="1" applyAlignment="1" applyProtection="1">
      <alignment horizontal="center" vertical="center"/>
      <protection hidden="1"/>
    </xf>
    <xf numFmtId="4" fontId="0" fillId="0" borderId="12" xfId="0" applyNumberFormat="1" applyBorder="1" applyAlignment="1" applyProtection="1">
      <alignment vertical="center"/>
      <protection hidden="1"/>
    </xf>
    <xf numFmtId="0" fontId="22" fillId="0" borderId="0" xfId="0" applyFont="1" applyAlignment="1" applyProtection="1">
      <alignment horizontal="right" vertical="center"/>
      <protection hidden="1"/>
    </xf>
    <xf numFmtId="165" fontId="12" fillId="0" borderId="16" xfId="1" applyNumberFormat="1" applyFont="1" applyBorder="1" applyAlignment="1" applyProtection="1">
      <alignment vertical="center"/>
      <protection hidden="1"/>
    </xf>
    <xf numFmtId="0" fontId="13" fillId="0" borderId="0" xfId="0" applyFont="1" applyAlignment="1" applyProtection="1">
      <alignment horizontal="left"/>
      <protection hidden="1"/>
    </xf>
    <xf numFmtId="0" fontId="4" fillId="3" borderId="9" xfId="0" applyFont="1" applyFill="1" applyBorder="1" applyAlignment="1" applyProtection="1">
      <alignment horizontal="center" vertical="top" wrapText="1"/>
      <protection hidden="1"/>
    </xf>
    <xf numFmtId="0" fontId="4" fillId="3" borderId="66" xfId="0" applyFont="1" applyFill="1" applyBorder="1" applyAlignment="1" applyProtection="1">
      <alignment horizontal="center" vertical="top" wrapText="1"/>
      <protection hidden="1"/>
    </xf>
    <xf numFmtId="0" fontId="4" fillId="3" borderId="6" xfId="0" applyFont="1" applyFill="1" applyBorder="1" applyAlignment="1" applyProtection="1">
      <alignment horizontal="center" vertical="top" wrapText="1"/>
      <protection hidden="1"/>
    </xf>
    <xf numFmtId="0" fontId="4" fillId="3" borderId="25" xfId="0" applyFont="1" applyFill="1" applyBorder="1" applyAlignment="1" applyProtection="1">
      <alignment horizontal="center" vertical="top" wrapText="1"/>
      <protection hidden="1"/>
    </xf>
    <xf numFmtId="0" fontId="4" fillId="3" borderId="67" xfId="0" applyFont="1" applyFill="1" applyBorder="1" applyAlignment="1" applyProtection="1">
      <alignment horizontal="center" vertical="top" wrapText="1"/>
      <protection hidden="1"/>
    </xf>
    <xf numFmtId="0" fontId="4" fillId="3" borderId="48" xfId="0" applyFont="1" applyFill="1" applyBorder="1" applyAlignment="1" applyProtection="1">
      <alignment horizontal="center" vertical="top" wrapText="1"/>
      <protection hidden="1"/>
    </xf>
    <xf numFmtId="0" fontId="13" fillId="0" borderId="46" xfId="0" applyFont="1" applyBorder="1" applyAlignment="1" applyProtection="1">
      <alignment horizontal="left" vertical="top" wrapText="1"/>
      <protection hidden="1"/>
    </xf>
    <xf numFmtId="43" fontId="34" fillId="0" borderId="25" xfId="1" applyFont="1" applyBorder="1" applyAlignment="1" applyProtection="1">
      <alignment horizontal="right" vertical="top" wrapText="1"/>
      <protection locked="0" hidden="1"/>
    </xf>
    <xf numFmtId="43" fontId="34" fillId="0" borderId="67" xfId="1" applyFont="1" applyBorder="1" applyAlignment="1" applyProtection="1">
      <alignment horizontal="right" vertical="top" wrapText="1"/>
      <protection locked="0" hidden="1"/>
    </xf>
    <xf numFmtId="43" fontId="34" fillId="0" borderId="48" xfId="1" applyFont="1" applyBorder="1" applyAlignment="1" applyProtection="1">
      <alignment horizontal="right" vertical="top" wrapText="1"/>
      <protection locked="0" hidden="1"/>
    </xf>
    <xf numFmtId="0" fontId="13" fillId="0" borderId="3" xfId="0" applyFont="1" applyBorder="1" applyAlignment="1" applyProtection="1">
      <alignment horizontal="left" vertical="top" wrapText="1"/>
      <protection hidden="1"/>
    </xf>
    <xf numFmtId="43" fontId="34" fillId="0" borderId="60" xfId="1" applyFont="1" applyBorder="1" applyAlignment="1" applyProtection="1">
      <alignment horizontal="right" vertical="top" wrapText="1"/>
      <protection locked="0" hidden="1"/>
    </xf>
    <xf numFmtId="43" fontId="34" fillId="0" borderId="68" xfId="1" applyFont="1" applyBorder="1" applyAlignment="1" applyProtection="1">
      <alignment horizontal="right" vertical="top" wrapText="1"/>
      <protection locked="0" hidden="1"/>
    </xf>
    <xf numFmtId="43" fontId="34" fillId="0" borderId="1" xfId="1" applyFont="1" applyBorder="1" applyAlignment="1" applyProtection="1">
      <alignment horizontal="right" vertical="top" wrapText="1"/>
      <protection locked="0" hidden="1"/>
    </xf>
    <xf numFmtId="0" fontId="13" fillId="0" borderId="0" xfId="0" applyFont="1" applyBorder="1" applyAlignment="1" applyProtection="1">
      <alignment horizontal="left" vertical="top" wrapText="1"/>
      <protection hidden="1"/>
    </xf>
    <xf numFmtId="43" fontId="13" fillId="0" borderId="14" xfId="0" applyNumberFormat="1" applyFont="1" applyBorder="1" applyAlignment="1" applyProtection="1">
      <alignment horizontal="right" vertical="top" wrapText="1"/>
      <protection hidden="1"/>
    </xf>
    <xf numFmtId="43" fontId="13" fillId="0" borderId="69" xfId="0" applyNumberFormat="1" applyFont="1" applyBorder="1" applyAlignment="1" applyProtection="1">
      <alignment horizontal="right" vertical="top" wrapText="1"/>
      <protection hidden="1"/>
    </xf>
    <xf numFmtId="43" fontId="13" fillId="0" borderId="19" xfId="0" applyNumberFormat="1" applyFont="1" applyBorder="1" applyAlignment="1" applyProtection="1">
      <alignment horizontal="right" vertical="top" wrapText="1"/>
      <protection hidden="1"/>
    </xf>
    <xf numFmtId="0" fontId="4" fillId="3" borderId="23" xfId="0" applyFont="1" applyFill="1" applyBorder="1" applyAlignment="1" applyProtection="1">
      <alignment horizontal="left" vertical="center" wrapText="1"/>
      <protection hidden="1"/>
    </xf>
    <xf numFmtId="0" fontId="4" fillId="3" borderId="29" xfId="0" applyFont="1" applyFill="1" applyBorder="1" applyAlignment="1" applyProtection="1">
      <alignment horizontal="center" vertical="center" wrapText="1"/>
      <protection hidden="1"/>
    </xf>
    <xf numFmtId="0" fontId="4" fillId="3" borderId="30" xfId="0" applyFont="1" applyFill="1" applyBorder="1" applyAlignment="1" applyProtection="1">
      <alignment horizontal="center" vertical="center" wrapText="1"/>
      <protection hidden="1"/>
    </xf>
    <xf numFmtId="0" fontId="4" fillId="3" borderId="31" xfId="0" applyFont="1" applyFill="1" applyBorder="1" applyAlignment="1" applyProtection="1">
      <alignment horizontal="center" vertical="center" wrapText="1"/>
      <protection hidden="1"/>
    </xf>
    <xf numFmtId="0" fontId="4" fillId="3" borderId="70" xfId="0" applyFont="1" applyFill="1" applyBorder="1" applyAlignment="1" applyProtection="1">
      <alignment horizontal="center" vertical="center" wrapText="1"/>
      <protection hidden="1"/>
    </xf>
    <xf numFmtId="6" fontId="13" fillId="0" borderId="40" xfId="0" applyNumberFormat="1" applyFont="1" applyBorder="1" applyAlignment="1" applyProtection="1">
      <alignment horizontal="center" vertical="top" wrapText="1"/>
      <protection hidden="1"/>
    </xf>
    <xf numFmtId="6" fontId="13" fillId="0" borderId="41" xfId="0" applyNumberFormat="1" applyFont="1" applyBorder="1" applyAlignment="1" applyProtection="1">
      <alignment horizontal="center" vertical="top" wrapText="1"/>
      <protection hidden="1"/>
    </xf>
    <xf numFmtId="6" fontId="13" fillId="0" borderId="42" xfId="0" applyNumberFormat="1" applyFont="1" applyBorder="1" applyAlignment="1" applyProtection="1">
      <alignment horizontal="center" vertical="top" wrapText="1"/>
      <protection hidden="1"/>
    </xf>
    <xf numFmtId="6" fontId="13" fillId="0" borderId="71" xfId="0" applyNumberFormat="1" applyFont="1" applyBorder="1" applyAlignment="1" applyProtection="1">
      <alignment horizontal="center" vertical="top" wrapText="1"/>
      <protection hidden="1"/>
    </xf>
    <xf numFmtId="8" fontId="13" fillId="0" borderId="41" xfId="0" applyNumberFormat="1" applyFont="1" applyBorder="1" applyAlignment="1" applyProtection="1">
      <alignment horizontal="center" vertical="top" wrapText="1"/>
      <protection hidden="1"/>
    </xf>
    <xf numFmtId="8" fontId="13" fillId="0" borderId="42" xfId="0" applyNumberFormat="1" applyFont="1" applyBorder="1" applyAlignment="1" applyProtection="1">
      <alignment horizontal="center" vertical="top" wrapText="1"/>
      <protection hidden="1"/>
    </xf>
    <xf numFmtId="43" fontId="36" fillId="0" borderId="60" xfId="1" applyFont="1" applyBorder="1" applyAlignment="1" applyProtection="1">
      <alignment vertical="center" wrapText="1"/>
      <protection hidden="1"/>
    </xf>
    <xf numFmtId="43" fontId="36" fillId="0" borderId="61" xfId="1" applyFont="1" applyBorder="1" applyAlignment="1" applyProtection="1">
      <alignment vertical="center" wrapText="1"/>
      <protection hidden="1"/>
    </xf>
    <xf numFmtId="43" fontId="36" fillId="0" borderId="62" xfId="1" applyFont="1" applyBorder="1" applyAlignment="1" applyProtection="1">
      <alignment vertical="center" wrapText="1"/>
      <protection hidden="1"/>
    </xf>
    <xf numFmtId="44" fontId="37" fillId="0" borderId="68" xfId="3" applyFont="1" applyBorder="1" applyAlignment="1" applyProtection="1">
      <alignment horizontal="left" vertical="center" wrapText="1"/>
      <protection locked="0" hidden="1"/>
    </xf>
    <xf numFmtId="44" fontId="37" fillId="0" borderId="61" xfId="3" applyFont="1" applyBorder="1" applyAlignment="1" applyProtection="1">
      <alignment horizontal="left" vertical="center" wrapText="1"/>
      <protection locked="0" hidden="1"/>
    </xf>
    <xf numFmtId="44" fontId="36" fillId="0" borderId="62" xfId="3" applyFont="1" applyBorder="1" applyAlignment="1" applyProtection="1">
      <alignment horizontal="left" vertical="center" wrapText="1"/>
      <protection hidden="1"/>
    </xf>
    <xf numFmtId="0" fontId="13" fillId="0" borderId="8" xfId="0" applyFont="1" applyBorder="1" applyAlignment="1" applyProtection="1">
      <alignment horizontal="left" vertical="top" wrapText="1"/>
      <protection hidden="1"/>
    </xf>
    <xf numFmtId="0" fontId="13" fillId="0" borderId="38" xfId="0" applyFont="1" applyBorder="1" applyAlignment="1" applyProtection="1">
      <alignment horizontal="left" vertical="top" wrapText="1"/>
      <protection hidden="1"/>
    </xf>
    <xf numFmtId="0" fontId="4" fillId="0" borderId="0" xfId="0" applyFont="1" applyAlignment="1" applyProtection="1">
      <alignment horizontal="left"/>
      <protection hidden="1"/>
    </xf>
    <xf numFmtId="0" fontId="13" fillId="0" borderId="8" xfId="0" applyFont="1" applyBorder="1" applyAlignment="1" applyProtection="1">
      <alignment horizontal="left"/>
      <protection hidden="1"/>
    </xf>
    <xf numFmtId="0" fontId="13" fillId="0" borderId="7" xfId="0" applyFont="1" applyBorder="1" applyProtection="1">
      <protection hidden="1"/>
    </xf>
    <xf numFmtId="0" fontId="13" fillId="0" borderId="6" xfId="0" applyFont="1" applyBorder="1" applyProtection="1">
      <protection hidden="1"/>
    </xf>
    <xf numFmtId="0" fontId="13" fillId="0" borderId="5" xfId="0" applyFont="1" applyBorder="1" applyAlignment="1" applyProtection="1">
      <alignment horizontal="left"/>
      <protection hidden="1"/>
    </xf>
    <xf numFmtId="44" fontId="13" fillId="0" borderId="0" xfId="0" applyNumberFormat="1" applyFont="1" applyBorder="1" applyProtection="1">
      <protection hidden="1"/>
    </xf>
    <xf numFmtId="0" fontId="13" fillId="0" borderId="0" xfId="0" applyFont="1" applyBorder="1" applyProtection="1">
      <protection hidden="1"/>
    </xf>
    <xf numFmtId="0" fontId="13" fillId="0" borderId="4" xfId="0" applyFont="1" applyBorder="1" applyProtection="1">
      <protection hidden="1"/>
    </xf>
    <xf numFmtId="44" fontId="13" fillId="0" borderId="47" xfId="0" applyNumberFormat="1" applyFont="1" applyBorder="1" applyProtection="1">
      <protection hidden="1"/>
    </xf>
    <xf numFmtId="0" fontId="13" fillId="0" borderId="47" xfId="0" applyFont="1" applyBorder="1" applyProtection="1">
      <protection hidden="1"/>
    </xf>
    <xf numFmtId="44" fontId="13" fillId="0" borderId="50" xfId="0" applyNumberFormat="1" applyFont="1" applyBorder="1" applyProtection="1">
      <protection hidden="1"/>
    </xf>
    <xf numFmtId="0" fontId="13" fillId="0" borderId="0" xfId="0" applyFont="1" applyBorder="1" applyAlignment="1" applyProtection="1">
      <alignment horizontal="right"/>
      <protection hidden="1"/>
    </xf>
    <xf numFmtId="44" fontId="13" fillId="0" borderId="65" xfId="0" applyNumberFormat="1" applyFont="1" applyBorder="1" applyProtection="1">
      <protection hidden="1"/>
    </xf>
    <xf numFmtId="0" fontId="13" fillId="0" borderId="3" xfId="0" applyFont="1" applyBorder="1" applyAlignment="1" applyProtection="1">
      <alignment horizontal="left"/>
      <protection hidden="1"/>
    </xf>
    <xf numFmtId="0" fontId="13" fillId="0" borderId="2" xfId="0" applyFont="1" applyBorder="1" applyProtection="1">
      <protection hidden="1"/>
    </xf>
    <xf numFmtId="0" fontId="13" fillId="0" borderId="1" xfId="0" applyFont="1" applyBorder="1" applyProtection="1">
      <protection hidden="1"/>
    </xf>
    <xf numFmtId="0" fontId="35" fillId="0" borderId="0" xfId="0" applyFont="1" applyAlignment="1" applyProtection="1">
      <alignment horizontal="left"/>
      <protection hidden="1"/>
    </xf>
    <xf numFmtId="43" fontId="13" fillId="0" borderId="25" xfId="1" applyFont="1" applyBorder="1" applyAlignment="1" applyProtection="1">
      <alignment horizontal="right" vertical="top" wrapText="1"/>
      <protection locked="0" hidden="1"/>
    </xf>
    <xf numFmtId="43" fontId="13" fillId="0" borderId="67" xfId="1" applyFont="1" applyBorder="1" applyAlignment="1" applyProtection="1">
      <alignment horizontal="right" vertical="top" wrapText="1"/>
      <protection locked="0" hidden="1"/>
    </xf>
    <xf numFmtId="43" fontId="13" fillId="0" borderId="48" xfId="1" applyFont="1" applyBorder="1" applyAlignment="1" applyProtection="1">
      <alignment horizontal="right" vertical="top" wrapText="1"/>
      <protection locked="0" hidden="1"/>
    </xf>
    <xf numFmtId="43" fontId="13" fillId="0" borderId="60" xfId="1" applyFont="1" applyBorder="1" applyAlignment="1" applyProtection="1">
      <alignment horizontal="right" vertical="top" wrapText="1"/>
      <protection locked="0" hidden="1"/>
    </xf>
    <xf numFmtId="43" fontId="13" fillId="0" borderId="68" xfId="1" applyFont="1" applyBorder="1" applyAlignment="1" applyProtection="1">
      <alignment horizontal="right" vertical="top" wrapText="1"/>
      <protection locked="0" hidden="1"/>
    </xf>
    <xf numFmtId="43" fontId="13" fillId="0" borderId="1" xfId="1" applyFont="1" applyBorder="1" applyAlignment="1" applyProtection="1">
      <alignment horizontal="right" vertical="top" wrapText="1"/>
      <protection locked="0" hidden="1"/>
    </xf>
    <xf numFmtId="44" fontId="4" fillId="0" borderId="68" xfId="3" applyFont="1" applyBorder="1" applyAlignment="1" applyProtection="1">
      <alignment horizontal="left" vertical="center" wrapText="1"/>
      <protection locked="0" hidden="1"/>
    </xf>
    <xf numFmtId="44" fontId="4" fillId="0" borderId="61" xfId="3" applyFont="1" applyBorder="1" applyAlignment="1" applyProtection="1">
      <alignment horizontal="left" vertical="center" wrapText="1"/>
      <protection locked="0" hidden="1"/>
    </xf>
    <xf numFmtId="43" fontId="13" fillId="0" borderId="25" xfId="1" applyFont="1" applyBorder="1" applyAlignment="1" applyProtection="1">
      <alignment horizontal="right" vertical="top" wrapText="1"/>
      <protection hidden="1"/>
    </xf>
    <xf numFmtId="43" fontId="13" fillId="0" borderId="67" xfId="1" applyFont="1" applyBorder="1" applyAlignment="1" applyProtection="1">
      <alignment horizontal="right" vertical="top" wrapText="1"/>
      <protection hidden="1"/>
    </xf>
    <xf numFmtId="43" fontId="13" fillId="0" borderId="48" xfId="1" applyFont="1" applyBorder="1" applyAlignment="1" applyProtection="1">
      <alignment horizontal="right" vertical="top" wrapText="1"/>
      <protection hidden="1"/>
    </xf>
    <xf numFmtId="43" fontId="13" fillId="0" borderId="60" xfId="1" applyFont="1" applyBorder="1" applyAlignment="1" applyProtection="1">
      <alignment horizontal="right" vertical="top" wrapText="1"/>
      <protection hidden="1"/>
    </xf>
    <xf numFmtId="43" fontId="13" fillId="0" borderId="68" xfId="1" applyFont="1" applyBorder="1" applyAlignment="1" applyProtection="1">
      <alignment horizontal="right" vertical="top" wrapText="1"/>
      <protection hidden="1"/>
    </xf>
    <xf numFmtId="43" fontId="13" fillId="0" borderId="1" xfId="1" applyFont="1" applyBorder="1" applyAlignment="1" applyProtection="1">
      <alignment horizontal="right" vertical="top" wrapText="1"/>
      <protection hidden="1"/>
    </xf>
    <xf numFmtId="44" fontId="36" fillId="0" borderId="68" xfId="3" applyFont="1" applyBorder="1" applyAlignment="1" applyProtection="1">
      <alignment horizontal="left" vertical="center" wrapText="1"/>
      <protection hidden="1"/>
    </xf>
    <xf numFmtId="44" fontId="36" fillId="0" borderId="61" xfId="3" applyFont="1" applyBorder="1" applyAlignment="1" applyProtection="1">
      <alignment horizontal="left" vertical="center" wrapText="1"/>
      <protection hidden="1"/>
    </xf>
    <xf numFmtId="0" fontId="11" fillId="4" borderId="12" xfId="0" applyFont="1" applyFill="1" applyBorder="1" applyAlignment="1" applyProtection="1">
      <alignment vertical="center"/>
      <protection hidden="1"/>
    </xf>
    <xf numFmtId="44" fontId="11" fillId="4" borderId="13" xfId="3" applyFont="1" applyFill="1" applyBorder="1" applyAlignment="1" applyProtection="1">
      <alignment horizontal="center" vertical="center" wrapText="1"/>
      <protection hidden="1"/>
    </xf>
    <xf numFmtId="49" fontId="11" fillId="4" borderId="12" xfId="0" applyNumberFormat="1" applyFont="1" applyFill="1" applyBorder="1" applyAlignment="1" applyProtection="1">
      <alignment horizontal="center" vertical="center" wrapText="1"/>
      <protection hidden="1"/>
    </xf>
    <xf numFmtId="0" fontId="11" fillId="4" borderId="12" xfId="0" applyFont="1" applyFill="1" applyBorder="1" applyAlignment="1" applyProtection="1">
      <alignment horizontal="center" vertical="center" wrapText="1"/>
      <protection hidden="1"/>
    </xf>
    <xf numFmtId="0" fontId="11" fillId="4" borderId="14" xfId="0" applyFont="1" applyFill="1" applyBorder="1" applyAlignment="1" applyProtection="1">
      <alignment horizontal="center" vertical="center"/>
      <protection hidden="1"/>
    </xf>
    <xf numFmtId="0" fontId="11" fillId="4" borderId="15" xfId="0" applyFont="1" applyFill="1" applyBorder="1" applyAlignment="1" applyProtection="1">
      <alignment horizontal="center" vertical="center" wrapText="1"/>
      <protection hidden="1"/>
    </xf>
    <xf numFmtId="0" fontId="11" fillId="4" borderId="16" xfId="0" applyFont="1" applyFill="1" applyBorder="1" applyAlignment="1" applyProtection="1">
      <alignment horizontal="center" vertical="center" wrapText="1"/>
      <protection hidden="1"/>
    </xf>
    <xf numFmtId="0" fontId="11" fillId="4" borderId="14" xfId="0" applyFont="1" applyFill="1" applyBorder="1" applyAlignment="1" applyProtection="1">
      <alignment horizontal="center" vertical="center" wrapText="1"/>
      <protection hidden="1"/>
    </xf>
    <xf numFmtId="49" fontId="11" fillId="0" borderId="8" xfId="5" applyNumberFormat="1" applyFont="1" applyBorder="1" applyProtection="1">
      <protection hidden="1"/>
    </xf>
    <xf numFmtId="44" fontId="6" fillId="0" borderId="7" xfId="3" applyFont="1" applyBorder="1" applyAlignment="1" applyProtection="1">
      <alignment horizontal="left"/>
      <protection hidden="1"/>
    </xf>
    <xf numFmtId="0" fontId="12" fillId="0" borderId="7" xfId="5" applyFont="1" applyBorder="1" applyProtection="1">
      <protection hidden="1"/>
    </xf>
    <xf numFmtId="44" fontId="3" fillId="0" borderId="6" xfId="3" applyFont="1" applyBorder="1" applyProtection="1">
      <protection hidden="1"/>
    </xf>
    <xf numFmtId="49" fontId="12" fillId="0" borderId="5" xfId="5" applyNumberFormat="1" applyFont="1" applyBorder="1" applyProtection="1">
      <protection hidden="1"/>
    </xf>
    <xf numFmtId="44" fontId="3" fillId="0" borderId="4" xfId="3" applyFont="1" applyBorder="1" applyProtection="1">
      <protection hidden="1"/>
    </xf>
    <xf numFmtId="4" fontId="7" fillId="0" borderId="4" xfId="2" applyNumberFormat="1" applyFont="1" applyBorder="1" applyProtection="1">
      <protection hidden="1"/>
    </xf>
    <xf numFmtId="4" fontId="7" fillId="0" borderId="4" xfId="4" applyNumberFormat="1" applyFont="1" applyBorder="1" applyProtection="1">
      <protection hidden="1"/>
    </xf>
    <xf numFmtId="4" fontId="7" fillId="0" borderId="4" xfId="3" applyNumberFormat="1" applyFont="1" applyBorder="1" applyProtection="1">
      <protection hidden="1"/>
    </xf>
    <xf numFmtId="49" fontId="12" fillId="0" borderId="3" xfId="5" applyNumberFormat="1" applyFont="1" applyBorder="1" applyProtection="1">
      <protection hidden="1"/>
    </xf>
    <xf numFmtId="4" fontId="7" fillId="0" borderId="2" xfId="3" applyNumberFormat="1" applyFont="1" applyBorder="1" applyProtection="1">
      <protection locked="0" hidden="1"/>
    </xf>
    <xf numFmtId="0" fontId="12" fillId="0" borderId="2" xfId="5" applyFont="1" applyBorder="1" applyProtection="1">
      <protection hidden="1"/>
    </xf>
    <xf numFmtId="4" fontId="7" fillId="0" borderId="1" xfId="3" applyNumberFormat="1" applyFont="1" applyBorder="1" applyProtection="1">
      <protection hidden="1"/>
    </xf>
    <xf numFmtId="0" fontId="12" fillId="0" borderId="6" xfId="5" applyFont="1" applyBorder="1" applyProtection="1">
      <protection hidden="1"/>
    </xf>
    <xf numFmtId="0" fontId="12" fillId="0" borderId="5" xfId="5" applyFont="1" applyBorder="1" applyProtection="1">
      <protection hidden="1"/>
    </xf>
    <xf numFmtId="0" fontId="12" fillId="0" borderId="4" xfId="5" applyFont="1" applyBorder="1" applyProtection="1">
      <protection hidden="1"/>
    </xf>
    <xf numFmtId="0" fontId="12" fillId="0" borderId="3" xfId="5" applyFont="1" applyBorder="1" applyProtection="1">
      <protection hidden="1"/>
    </xf>
    <xf numFmtId="0" fontId="12" fillId="0" borderId="1" xfId="5" applyFont="1" applyBorder="1" applyProtection="1">
      <protection hidden="1"/>
    </xf>
    <xf numFmtId="44" fontId="3" fillId="0" borderId="7" xfId="3" applyFont="1" applyBorder="1" applyProtection="1">
      <protection hidden="1"/>
    </xf>
    <xf numFmtId="4" fontId="7" fillId="0" borderId="0" xfId="5" applyNumberFormat="1" applyFont="1" applyBorder="1" applyProtection="1">
      <protection locked="0" hidden="1"/>
    </xf>
    <xf numFmtId="44" fontId="3" fillId="0" borderId="2" xfId="3" applyFont="1" applyBorder="1" applyProtection="1">
      <protection hidden="1"/>
    </xf>
    <xf numFmtId="44" fontId="4" fillId="0" borderId="68" xfId="3" applyFont="1" applyBorder="1" applyAlignment="1" applyProtection="1">
      <alignment horizontal="left" vertical="center" wrapText="1"/>
      <protection hidden="1"/>
    </xf>
    <xf numFmtId="44" fontId="4" fillId="0" borderId="61" xfId="3" applyFont="1" applyBorder="1" applyAlignment="1" applyProtection="1">
      <alignment horizontal="left" vertical="center" wrapText="1"/>
      <protection hidden="1"/>
    </xf>
    <xf numFmtId="0" fontId="4" fillId="0" borderId="0" xfId="0" applyFont="1" applyFill="1" applyBorder="1" applyAlignment="1" applyProtection="1">
      <alignment horizontal="center" vertical="top" wrapText="1"/>
      <protection hidden="1"/>
    </xf>
    <xf numFmtId="43" fontId="34" fillId="0" borderId="0" xfId="1" applyFont="1" applyFill="1" applyBorder="1" applyAlignment="1" applyProtection="1">
      <alignment horizontal="right" vertical="top" wrapText="1"/>
      <protection hidden="1"/>
    </xf>
    <xf numFmtId="43" fontId="13" fillId="0" borderId="0" xfId="0" applyNumberFormat="1" applyFont="1" applyFill="1" applyBorder="1" applyAlignment="1" applyProtection="1">
      <alignment horizontal="right" vertical="top" wrapText="1"/>
      <protection hidden="1"/>
    </xf>
    <xf numFmtId="0" fontId="13" fillId="0" borderId="0" xfId="0" applyFont="1" applyFill="1" applyBorder="1" applyProtection="1">
      <protection hidden="1"/>
    </xf>
    <xf numFmtId="0" fontId="41" fillId="0" borderId="0" xfId="0" applyNumberFormat="1" applyFont="1" applyAlignment="1" applyProtection="1">
      <alignment horizontal="center"/>
      <protection hidden="1"/>
    </xf>
    <xf numFmtId="0" fontId="4" fillId="3" borderId="75" xfId="0" applyFont="1" applyFill="1" applyBorder="1" applyAlignment="1" applyProtection="1">
      <alignment horizontal="center" vertical="center" wrapText="1"/>
      <protection hidden="1"/>
    </xf>
    <xf numFmtId="0" fontId="4" fillId="3" borderId="9" xfId="0" applyFont="1" applyFill="1" applyBorder="1" applyAlignment="1" applyProtection="1">
      <alignment horizontal="center" vertical="center" wrapText="1"/>
      <protection hidden="1"/>
    </xf>
    <xf numFmtId="0" fontId="4" fillId="3" borderId="10" xfId="0" applyFont="1" applyFill="1" applyBorder="1" applyAlignment="1" applyProtection="1">
      <alignment horizontal="center" vertical="center" wrapText="1"/>
      <protection hidden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6" fontId="36" fillId="0" borderId="52" xfId="0" applyNumberFormat="1" applyFont="1" applyBorder="1" applyAlignment="1" applyProtection="1">
      <alignment horizontal="center" vertical="center" wrapText="1"/>
      <protection hidden="1"/>
    </xf>
    <xf numFmtId="0" fontId="13" fillId="0" borderId="56" xfId="0" applyNumberFormat="1" applyFont="1" applyBorder="1" applyAlignment="1" applyProtection="1">
      <alignment horizontal="center" vertical="center" wrapText="1"/>
      <protection hidden="1"/>
    </xf>
    <xf numFmtId="0" fontId="13" fillId="0" borderId="57" xfId="0" applyNumberFormat="1" applyFont="1" applyBorder="1" applyAlignment="1" applyProtection="1">
      <alignment horizontal="center" vertical="center" wrapText="1"/>
      <protection hidden="1"/>
    </xf>
    <xf numFmtId="0" fontId="13" fillId="0" borderId="59" xfId="0" applyNumberFormat="1" applyFont="1" applyBorder="1" applyAlignment="1" applyProtection="1">
      <alignment horizontal="center" vertical="center" wrapText="1"/>
      <protection hidden="1"/>
    </xf>
    <xf numFmtId="0" fontId="13" fillId="0" borderId="40" xfId="0" applyNumberFormat="1" applyFont="1" applyBorder="1" applyAlignment="1" applyProtection="1">
      <alignment horizontal="center" vertical="center" wrapText="1"/>
      <protection hidden="1"/>
    </xf>
    <xf numFmtId="0" fontId="13" fillId="0" borderId="41" xfId="0" applyNumberFormat="1" applyFont="1" applyBorder="1" applyAlignment="1" applyProtection="1">
      <alignment horizontal="center" vertical="center" wrapText="1"/>
      <protection hidden="1"/>
    </xf>
    <xf numFmtId="0" fontId="13" fillId="0" borderId="42" xfId="0" applyNumberFormat="1" applyFont="1" applyBorder="1" applyAlignment="1" applyProtection="1">
      <alignment horizontal="center" vertical="center" wrapText="1"/>
      <protection hidden="1"/>
    </xf>
    <xf numFmtId="0" fontId="12" fillId="0" borderId="24" xfId="0" applyFont="1" applyBorder="1" applyAlignment="1" applyProtection="1">
      <alignment vertical="center" wrapText="1"/>
      <protection hidden="1"/>
    </xf>
    <xf numFmtId="44" fontId="42" fillId="0" borderId="47" xfId="3" applyFont="1" applyBorder="1" applyAlignment="1" applyProtection="1">
      <alignment horizontal="left" vertical="center" wrapText="1"/>
      <protection locked="0" hidden="1"/>
    </xf>
    <xf numFmtId="0" fontId="42" fillId="0" borderId="29" xfId="1" applyNumberFormat="1" applyFont="1" applyBorder="1" applyAlignment="1" applyProtection="1">
      <alignment horizontal="center" vertical="center" wrapText="1"/>
      <protection locked="0" hidden="1"/>
    </xf>
    <xf numFmtId="0" fontId="42" fillId="0" borderId="30" xfId="1" applyNumberFormat="1" applyFont="1" applyBorder="1" applyAlignment="1" applyProtection="1">
      <alignment horizontal="center" vertical="center" wrapText="1"/>
      <protection locked="0" hidden="1"/>
    </xf>
    <xf numFmtId="0" fontId="42" fillId="0" borderId="31" xfId="1" applyNumberFormat="1" applyFont="1" applyBorder="1" applyAlignment="1" applyProtection="1">
      <alignment horizontal="center" vertical="center" wrapText="1"/>
      <protection locked="0" hidden="1"/>
    </xf>
    <xf numFmtId="44" fontId="41" fillId="0" borderId="23" xfId="3" applyFont="1" applyBorder="1" applyAlignment="1" applyProtection="1">
      <alignment horizontal="left" vertical="center" wrapText="1"/>
      <protection hidden="1"/>
    </xf>
    <xf numFmtId="44" fontId="41" fillId="0" borderId="30" xfId="3" applyFont="1" applyBorder="1" applyAlignment="1" applyProtection="1">
      <alignment horizontal="left" vertical="center" wrapText="1"/>
      <protection hidden="1"/>
    </xf>
    <xf numFmtId="44" fontId="41" fillId="0" borderId="31" xfId="3" applyFont="1" applyBorder="1" applyAlignment="1" applyProtection="1">
      <alignment horizontal="left" vertical="center" wrapText="1"/>
      <protection hidden="1"/>
    </xf>
    <xf numFmtId="44" fontId="41" fillId="0" borderId="29" xfId="3" applyFont="1" applyBorder="1" applyAlignment="1" applyProtection="1">
      <alignment horizontal="left" vertical="center" wrapText="1"/>
      <protection hidden="1"/>
    </xf>
    <xf numFmtId="0" fontId="12" fillId="0" borderId="39" xfId="0" applyFont="1" applyBorder="1" applyAlignment="1" applyProtection="1">
      <alignment vertical="center"/>
      <protection hidden="1"/>
    </xf>
    <xf numFmtId="0" fontId="13" fillId="0" borderId="77" xfId="0" applyFont="1" applyBorder="1" applyAlignment="1" applyProtection="1">
      <alignment vertical="center"/>
      <protection hidden="1"/>
    </xf>
    <xf numFmtId="0" fontId="12" fillId="0" borderId="77" xfId="0" applyFont="1" applyBorder="1" applyAlignment="1" applyProtection="1">
      <alignment vertical="center"/>
      <protection hidden="1"/>
    </xf>
    <xf numFmtId="0" fontId="41" fillId="0" borderId="7" xfId="0" applyNumberFormat="1" applyFont="1" applyBorder="1" applyAlignment="1" applyProtection="1">
      <alignment horizontal="center"/>
      <protection hidden="1"/>
    </xf>
    <xf numFmtId="0" fontId="41" fillId="0" borderId="0" xfId="0" applyNumberFormat="1" applyFont="1" applyBorder="1" applyAlignment="1" applyProtection="1">
      <alignment horizontal="center"/>
      <protection hidden="1"/>
    </xf>
    <xf numFmtId="0" fontId="41" fillId="0" borderId="47" xfId="0" applyNumberFormat="1" applyFont="1" applyBorder="1" applyAlignment="1" applyProtection="1">
      <alignment horizontal="center"/>
      <protection hidden="1"/>
    </xf>
    <xf numFmtId="0" fontId="41" fillId="0" borderId="2" xfId="0" applyNumberFormat="1" applyFont="1" applyBorder="1" applyAlignment="1" applyProtection="1">
      <alignment horizontal="center"/>
      <protection hidden="1"/>
    </xf>
    <xf numFmtId="44" fontId="41" fillId="0" borderId="47" xfId="3" applyFont="1" applyBorder="1" applyAlignment="1" applyProtection="1">
      <alignment horizontal="left" vertical="center" wrapText="1"/>
      <protection locked="0" hidden="1"/>
    </xf>
    <xf numFmtId="0" fontId="44" fillId="0" borderId="29" xfId="1" applyNumberFormat="1" applyFont="1" applyBorder="1" applyAlignment="1" applyProtection="1">
      <alignment horizontal="center" vertical="center" wrapText="1"/>
      <protection locked="0" hidden="1"/>
    </xf>
    <xf numFmtId="0" fontId="44" fillId="0" borderId="30" xfId="1" applyNumberFormat="1" applyFont="1" applyBorder="1" applyAlignment="1" applyProtection="1">
      <alignment horizontal="center" vertical="center" wrapText="1"/>
      <protection locked="0" hidden="1"/>
    </xf>
    <xf numFmtId="0" fontId="44" fillId="0" borderId="31" xfId="1" applyNumberFormat="1" applyFont="1" applyBorder="1" applyAlignment="1" applyProtection="1">
      <alignment horizontal="center" vertical="center" wrapText="1"/>
      <protection locked="0" hidden="1"/>
    </xf>
    <xf numFmtId="44" fontId="44" fillId="0" borderId="29" xfId="3" applyFont="1" applyBorder="1" applyAlignment="1" applyProtection="1">
      <alignment horizontal="left" vertical="center" wrapText="1"/>
      <protection hidden="1"/>
    </xf>
    <xf numFmtId="44" fontId="44" fillId="0" borderId="30" xfId="3" applyFont="1" applyBorder="1" applyAlignment="1" applyProtection="1">
      <alignment horizontal="left" vertical="center" wrapText="1"/>
      <protection hidden="1"/>
    </xf>
    <xf numFmtId="44" fontId="44" fillId="0" borderId="31" xfId="3" applyFont="1" applyBorder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left"/>
      <protection hidden="1"/>
    </xf>
    <xf numFmtId="44" fontId="4" fillId="0" borderId="62" xfId="3" applyFont="1" applyBorder="1" applyAlignment="1" applyProtection="1">
      <alignment horizontal="left" vertical="center" wrapText="1"/>
      <protection hidden="1"/>
    </xf>
    <xf numFmtId="0" fontId="0" fillId="0" borderId="0" xfId="0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Fill="1" applyProtection="1">
      <protection hidden="1"/>
    </xf>
    <xf numFmtId="0" fontId="36" fillId="0" borderId="0" xfId="0" applyFont="1" applyFill="1" applyBorder="1" applyProtection="1">
      <protection hidden="1"/>
    </xf>
    <xf numFmtId="0" fontId="47" fillId="0" borderId="0" xfId="6" applyAlignment="1" applyProtection="1">
      <alignment horizontal="right"/>
      <protection hidden="1"/>
    </xf>
    <xf numFmtId="0" fontId="22" fillId="0" borderId="0" xfId="0" applyFont="1" applyAlignment="1">
      <alignment horizontal="right"/>
    </xf>
    <xf numFmtId="0" fontId="0" fillId="0" borderId="0" xfId="0" applyFill="1" applyBorder="1"/>
    <xf numFmtId="0" fontId="0" fillId="5" borderId="79" xfId="0" applyFill="1" applyBorder="1" applyProtection="1">
      <protection hidden="1"/>
    </xf>
    <xf numFmtId="0" fontId="0" fillId="5" borderId="54" xfId="0" applyFill="1" applyBorder="1" applyProtection="1">
      <protection hidden="1"/>
    </xf>
    <xf numFmtId="0" fontId="0" fillId="5" borderId="71" xfId="0" applyFill="1" applyBorder="1" applyProtection="1">
      <protection hidden="1"/>
    </xf>
    <xf numFmtId="0" fontId="0" fillId="5" borderId="45" xfId="0" applyFill="1" applyBorder="1" applyProtection="1">
      <protection hidden="1"/>
    </xf>
    <xf numFmtId="0" fontId="0" fillId="5" borderId="0" xfId="0" applyFill="1" applyBorder="1" applyProtection="1">
      <protection hidden="1"/>
    </xf>
    <xf numFmtId="0" fontId="0" fillId="5" borderId="72" xfId="0" applyFill="1" applyBorder="1" applyProtection="1">
      <protection hidden="1"/>
    </xf>
    <xf numFmtId="0" fontId="0" fillId="5" borderId="80" xfId="0" applyFill="1" applyBorder="1" applyProtection="1">
      <protection hidden="1"/>
    </xf>
    <xf numFmtId="0" fontId="0" fillId="5" borderId="47" xfId="0" applyFill="1" applyBorder="1" applyProtection="1">
      <protection hidden="1"/>
    </xf>
    <xf numFmtId="0" fontId="0" fillId="5" borderId="67" xfId="0" applyFill="1" applyBorder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13" fillId="0" borderId="15" xfId="0" applyFont="1" applyBorder="1" applyAlignment="1" applyProtection="1">
      <alignment horizontal="center" vertical="center"/>
      <protection hidden="1"/>
    </xf>
    <xf numFmtId="0" fontId="13" fillId="0" borderId="16" xfId="0" applyFont="1" applyBorder="1" applyAlignment="1" applyProtection="1">
      <alignment horizontal="center" vertical="center"/>
      <protection hidden="1"/>
    </xf>
    <xf numFmtId="4" fontId="13" fillId="0" borderId="19" xfId="4" applyNumberFormat="1" applyFont="1" applyBorder="1" applyAlignment="1" applyProtection="1">
      <alignment horizontal="right" vertical="center"/>
      <protection hidden="1"/>
    </xf>
    <xf numFmtId="4" fontId="11" fillId="0" borderId="17" xfId="1" applyNumberFormat="1" applyFont="1" applyBorder="1" applyAlignment="1" applyProtection="1">
      <alignment vertical="center"/>
      <protection hidden="1"/>
    </xf>
    <xf numFmtId="4" fontId="11" fillId="0" borderId="20" xfId="1" applyNumberFormat="1" applyFont="1" applyBorder="1" applyAlignment="1" applyProtection="1">
      <alignment vertical="center"/>
      <protection hidden="1"/>
    </xf>
    <xf numFmtId="4" fontId="11" fillId="0" borderId="21" xfId="1" applyNumberFormat="1" applyFont="1" applyBorder="1" applyAlignment="1" applyProtection="1">
      <alignment vertical="center"/>
      <protection hidden="1"/>
    </xf>
    <xf numFmtId="4" fontId="11" fillId="0" borderId="22" xfId="1" applyNumberFormat="1" applyFont="1" applyBorder="1" applyAlignment="1" applyProtection="1">
      <alignment vertical="center"/>
      <protection hidden="1"/>
    </xf>
    <xf numFmtId="1" fontId="13" fillId="0" borderId="25" xfId="1" applyNumberFormat="1" applyFont="1" applyBorder="1" applyAlignment="1" applyProtection="1">
      <alignment horizontal="center" vertical="center"/>
      <protection hidden="1"/>
    </xf>
    <xf numFmtId="1" fontId="13" fillId="0" borderId="26" xfId="1" applyNumberFormat="1" applyFont="1" applyBorder="1" applyAlignment="1" applyProtection="1">
      <alignment horizontal="center" vertical="center"/>
      <protection hidden="1"/>
    </xf>
    <xf numFmtId="1" fontId="13" fillId="0" borderId="27" xfId="1" applyNumberFormat="1" applyFont="1" applyBorder="1" applyAlignment="1" applyProtection="1">
      <alignment horizontal="center" vertical="center"/>
      <protection hidden="1"/>
    </xf>
    <xf numFmtId="1" fontId="13" fillId="0" borderId="36" xfId="1" applyNumberFormat="1" applyFont="1" applyBorder="1" applyAlignment="1" applyProtection="1">
      <alignment horizontal="center" vertical="center"/>
      <protection hidden="1"/>
    </xf>
    <xf numFmtId="1" fontId="13" fillId="0" borderId="42" xfId="1" applyNumberFormat="1" applyFont="1" applyBorder="1" applyAlignment="1" applyProtection="1">
      <alignment horizontal="center" vertical="center"/>
      <protection hidden="1"/>
    </xf>
    <xf numFmtId="165" fontId="11" fillId="0" borderId="14" xfId="1" applyNumberFormat="1" applyFont="1" applyBorder="1" applyAlignment="1" applyProtection="1">
      <alignment vertical="center"/>
      <protection hidden="1"/>
    </xf>
    <xf numFmtId="165" fontId="11" fillId="0" borderId="15" xfId="1" applyNumberFormat="1" applyFont="1" applyBorder="1" applyAlignment="1" applyProtection="1">
      <alignment vertical="center"/>
      <protection hidden="1"/>
    </xf>
    <xf numFmtId="10" fontId="11" fillId="0" borderId="34" xfId="2" applyNumberFormat="1" applyFont="1" applyBorder="1" applyAlignment="1" applyProtection="1">
      <alignment vertical="center"/>
      <protection hidden="1"/>
    </xf>
    <xf numFmtId="10" fontId="11" fillId="0" borderId="35" xfId="2" applyNumberFormat="1" applyFont="1" applyBorder="1" applyAlignment="1" applyProtection="1">
      <alignment vertical="center"/>
      <protection hidden="1"/>
    </xf>
    <xf numFmtId="10" fontId="11" fillId="0" borderId="36" xfId="2" applyNumberFormat="1" applyFont="1" applyBorder="1" applyAlignment="1" applyProtection="1">
      <alignment vertical="center"/>
      <protection hidden="1"/>
    </xf>
    <xf numFmtId="0" fontId="29" fillId="0" borderId="0" xfId="0" applyFont="1" applyBorder="1" applyAlignment="1" applyProtection="1">
      <alignment horizontal="center" textRotation="90"/>
      <protection hidden="1"/>
    </xf>
    <xf numFmtId="49" fontId="11" fillId="0" borderId="0" xfId="5" applyNumberFormat="1" applyFont="1" applyBorder="1" applyProtection="1">
      <protection hidden="1"/>
    </xf>
    <xf numFmtId="44" fontId="6" fillId="0" borderId="0" xfId="3" applyFont="1" applyBorder="1" applyAlignment="1" applyProtection="1">
      <alignment horizontal="left"/>
      <protection hidden="1"/>
    </xf>
    <xf numFmtId="0" fontId="13" fillId="0" borderId="0" xfId="0" applyFont="1" applyFill="1" applyBorder="1" applyAlignment="1" applyProtection="1">
      <alignment horizontal="left" vertical="center"/>
      <protection hidden="1"/>
    </xf>
    <xf numFmtId="0" fontId="4" fillId="0" borderId="0" xfId="0" applyFont="1" applyFill="1" applyBorder="1" applyAlignment="1" applyProtection="1">
      <alignment horizontal="left" vertical="center"/>
      <protection hidden="1"/>
    </xf>
    <xf numFmtId="43" fontId="34" fillId="0" borderId="0" xfId="1" applyFont="1" applyFill="1" applyBorder="1" applyAlignment="1" applyProtection="1">
      <alignment horizontal="right" vertical="center"/>
      <protection locked="0" hidden="1"/>
    </xf>
    <xf numFmtId="44" fontId="13" fillId="0" borderId="0" xfId="3" applyFont="1" applyFill="1" applyBorder="1" applyAlignment="1" applyProtection="1">
      <alignment horizontal="left" vertical="center"/>
      <protection hidden="1"/>
    </xf>
    <xf numFmtId="44" fontId="5" fillId="0" borderId="0" xfId="3" applyFont="1" applyFill="1" applyBorder="1" applyAlignment="1" applyProtection="1">
      <alignment horizontal="left" vertical="center" wrapText="1"/>
      <protection hidden="1"/>
    </xf>
    <xf numFmtId="0" fontId="4" fillId="0" borderId="0" xfId="0" applyFont="1" applyFill="1" applyBorder="1" applyAlignment="1" applyProtection="1">
      <alignment horizontal="left" vertical="center" wrapText="1"/>
      <protection hidden="1"/>
    </xf>
    <xf numFmtId="44" fontId="13" fillId="0" borderId="0" xfId="3" applyFont="1" applyFill="1" applyBorder="1" applyAlignment="1" applyProtection="1">
      <alignment horizontal="left" vertical="center" wrapText="1"/>
      <protection hidden="1"/>
    </xf>
    <xf numFmtId="0" fontId="4" fillId="0" borderId="8" xfId="0" applyFont="1" applyFill="1" applyBorder="1" applyAlignment="1" applyProtection="1">
      <alignment horizontal="left" vertical="center" wrapText="1"/>
      <protection hidden="1"/>
    </xf>
    <xf numFmtId="0" fontId="4" fillId="0" borderId="7" xfId="0" applyFont="1" applyFill="1" applyBorder="1" applyAlignment="1" applyProtection="1">
      <alignment horizontal="left" vertical="center" wrapText="1"/>
      <protection hidden="1"/>
    </xf>
    <xf numFmtId="0" fontId="4" fillId="0" borderId="81" xfId="0" applyFont="1" applyFill="1" applyBorder="1" applyAlignment="1" applyProtection="1">
      <alignment horizontal="left" vertical="center" wrapText="1"/>
      <protection hidden="1"/>
    </xf>
    <xf numFmtId="44" fontId="13" fillId="0" borderId="7" xfId="3" applyFont="1" applyFill="1" applyBorder="1" applyAlignment="1" applyProtection="1">
      <alignment horizontal="left" vertical="center" wrapText="1"/>
      <protection hidden="1"/>
    </xf>
    <xf numFmtId="44" fontId="13" fillId="0" borderId="66" xfId="3" applyFont="1" applyFill="1" applyBorder="1" applyAlignment="1" applyProtection="1">
      <alignment horizontal="left" vertical="center" wrapText="1"/>
      <protection hidden="1"/>
    </xf>
    <xf numFmtId="0" fontId="13" fillId="0" borderId="6" xfId="0" applyFont="1" applyFill="1" applyBorder="1" applyAlignment="1" applyProtection="1">
      <alignment horizontal="left" vertical="center"/>
      <protection hidden="1"/>
    </xf>
    <xf numFmtId="0" fontId="4" fillId="0" borderId="5" xfId="0" applyFont="1" applyFill="1" applyBorder="1" applyAlignment="1" applyProtection="1">
      <alignment horizontal="left" vertical="center"/>
      <protection hidden="1"/>
    </xf>
    <xf numFmtId="0" fontId="4" fillId="0" borderId="45" xfId="0" applyFont="1" applyFill="1" applyBorder="1" applyAlignment="1" applyProtection="1">
      <alignment horizontal="left" vertical="center" wrapText="1"/>
      <protection hidden="1"/>
    </xf>
    <xf numFmtId="44" fontId="13" fillId="0" borderId="72" xfId="3" applyFont="1" applyFill="1" applyBorder="1" applyAlignment="1" applyProtection="1">
      <alignment horizontal="left" vertical="center" wrapText="1"/>
      <protection hidden="1"/>
    </xf>
    <xf numFmtId="0" fontId="13" fillId="0" borderId="4" xfId="0" applyFont="1" applyFill="1" applyBorder="1" applyAlignment="1" applyProtection="1">
      <alignment horizontal="left" vertical="center"/>
      <protection hidden="1"/>
    </xf>
    <xf numFmtId="0" fontId="13" fillId="0" borderId="5" xfId="0" applyFont="1" applyFill="1" applyBorder="1" applyAlignment="1" applyProtection="1">
      <alignment horizontal="left" vertical="center" wrapText="1"/>
      <protection hidden="1"/>
    </xf>
    <xf numFmtId="0" fontId="48" fillId="0" borderId="45" xfId="0" applyFont="1" applyFill="1" applyBorder="1" applyAlignment="1" applyProtection="1">
      <alignment horizontal="left" vertical="center" wrapText="1"/>
      <protection hidden="1"/>
    </xf>
    <xf numFmtId="43" fontId="13" fillId="0" borderId="47" xfId="1" applyFont="1" applyFill="1" applyBorder="1" applyAlignment="1" applyProtection="1">
      <alignment horizontal="left" vertical="center" wrapText="1"/>
      <protection hidden="1"/>
    </xf>
    <xf numFmtId="44" fontId="13" fillId="0" borderId="47" xfId="3" applyFont="1" applyFill="1" applyBorder="1" applyAlignment="1" applyProtection="1">
      <alignment horizontal="left" vertical="center" wrapText="1"/>
      <protection hidden="1"/>
    </xf>
    <xf numFmtId="44" fontId="13" fillId="0" borderId="65" xfId="3" applyFont="1" applyFill="1" applyBorder="1" applyAlignment="1" applyProtection="1">
      <alignment horizontal="left" vertical="center" wrapText="1"/>
      <protection hidden="1"/>
    </xf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2" xfId="0" applyFont="1" applyFill="1" applyBorder="1" applyAlignment="1" applyProtection="1">
      <alignment horizontal="left" vertical="center" wrapText="1"/>
      <protection hidden="1"/>
    </xf>
    <xf numFmtId="0" fontId="4" fillId="0" borderId="82" xfId="0" applyFont="1" applyFill="1" applyBorder="1" applyAlignment="1" applyProtection="1">
      <alignment horizontal="left" vertical="center" wrapText="1"/>
      <protection hidden="1"/>
    </xf>
    <xf numFmtId="44" fontId="13" fillId="0" borderId="2" xfId="3" applyFont="1" applyFill="1" applyBorder="1" applyAlignment="1" applyProtection="1">
      <alignment horizontal="left" vertical="center" wrapText="1"/>
      <protection hidden="1"/>
    </xf>
    <xf numFmtId="44" fontId="13" fillId="0" borderId="68" xfId="3" applyFont="1" applyFill="1" applyBorder="1" applyAlignment="1" applyProtection="1">
      <alignment horizontal="left" vertical="center" wrapText="1"/>
      <protection hidden="1"/>
    </xf>
    <xf numFmtId="44" fontId="13" fillId="0" borderId="2" xfId="3" applyFont="1" applyFill="1" applyBorder="1" applyAlignment="1" applyProtection="1">
      <alignment horizontal="left" vertical="center"/>
      <protection hidden="1"/>
    </xf>
    <xf numFmtId="0" fontId="13" fillId="0" borderId="1" xfId="0" applyFont="1" applyFill="1" applyBorder="1" applyAlignment="1" applyProtection="1">
      <alignment horizontal="left" vertical="center"/>
      <protection hidden="1"/>
    </xf>
    <xf numFmtId="44" fontId="13" fillId="0" borderId="7" xfId="3" applyFont="1" applyFill="1" applyBorder="1" applyAlignment="1" applyProtection="1">
      <alignment horizontal="left" vertical="center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43" fontId="13" fillId="0" borderId="47" xfId="1" applyFont="1" applyFill="1" applyBorder="1" applyAlignment="1" applyProtection="1">
      <alignment horizontal="left" vertical="center"/>
      <protection hidden="1"/>
    </xf>
    <xf numFmtId="44" fontId="13" fillId="0" borderId="47" xfId="3" applyFont="1" applyFill="1" applyBorder="1" applyAlignment="1" applyProtection="1">
      <alignment horizontal="left" vertical="center"/>
      <protection hidden="1"/>
    </xf>
    <xf numFmtId="44" fontId="13" fillId="0" borderId="72" xfId="3" applyFont="1" applyFill="1" applyBorder="1" applyAlignment="1" applyProtection="1">
      <alignment horizontal="left" vertical="center"/>
      <protection hidden="1"/>
    </xf>
    <xf numFmtId="0" fontId="13" fillId="0" borderId="5" xfId="0" applyFont="1" applyFill="1" applyBorder="1" applyAlignment="1" applyProtection="1">
      <alignment horizontal="left" vertical="center"/>
      <protection hidden="1"/>
    </xf>
    <xf numFmtId="0" fontId="4" fillId="0" borderId="45" xfId="0" applyFont="1" applyFill="1" applyBorder="1" applyAlignment="1" applyProtection="1">
      <alignment horizontal="left" vertical="center"/>
      <protection hidden="1"/>
    </xf>
    <xf numFmtId="44" fontId="13" fillId="0" borderId="65" xfId="3" applyFont="1" applyFill="1" applyBorder="1" applyAlignment="1" applyProtection="1">
      <alignment horizontal="left" vertical="center"/>
      <protection hidden="1"/>
    </xf>
    <xf numFmtId="0" fontId="13" fillId="0" borderId="3" xfId="0" applyFont="1" applyFill="1" applyBorder="1" applyAlignment="1" applyProtection="1">
      <alignment horizontal="left" vertical="center"/>
      <protection hidden="1"/>
    </xf>
    <xf numFmtId="0" fontId="4" fillId="0" borderId="2" xfId="0" applyFont="1" applyFill="1" applyBorder="1" applyAlignment="1" applyProtection="1">
      <alignment horizontal="left" vertical="center"/>
      <protection hidden="1"/>
    </xf>
    <xf numFmtId="0" fontId="4" fillId="0" borderId="82" xfId="0" applyFont="1" applyFill="1" applyBorder="1" applyAlignment="1" applyProtection="1">
      <alignment horizontal="left" vertical="center"/>
      <protection hidden="1"/>
    </xf>
    <xf numFmtId="44" fontId="13" fillId="0" borderId="68" xfId="3" applyFont="1" applyFill="1" applyBorder="1" applyAlignment="1" applyProtection="1">
      <alignment horizontal="left" vertical="center"/>
      <protection hidden="1"/>
    </xf>
    <xf numFmtId="0" fontId="13" fillId="0" borderId="2" xfId="0" applyFont="1" applyFill="1" applyBorder="1" applyAlignment="1" applyProtection="1">
      <alignment horizontal="left" vertical="center"/>
      <protection hidden="1"/>
    </xf>
    <xf numFmtId="44" fontId="14" fillId="0" borderId="0" xfId="3" applyFont="1" applyFill="1" applyBorder="1" applyAlignment="1" applyProtection="1">
      <alignment horizontal="left" vertical="center" wrapText="1"/>
      <protection hidden="1"/>
    </xf>
    <xf numFmtId="10" fontId="13" fillId="0" borderId="0" xfId="3" applyNumberFormat="1" applyFont="1" applyFill="1" applyBorder="1" applyAlignment="1" applyProtection="1">
      <alignment horizontal="left" vertical="center" wrapText="1"/>
      <protection hidden="1"/>
    </xf>
    <xf numFmtId="43" fontId="34" fillId="0" borderId="47" xfId="1" applyFont="1" applyFill="1" applyBorder="1" applyAlignment="1" applyProtection="1">
      <alignment horizontal="right" vertical="center"/>
      <protection locked="0" hidden="1"/>
    </xf>
    <xf numFmtId="43" fontId="13" fillId="0" borderId="0" xfId="1" applyFont="1" applyFill="1" applyBorder="1" applyAlignment="1" applyProtection="1">
      <alignment horizontal="right" vertical="center"/>
      <protection hidden="1"/>
    </xf>
    <xf numFmtId="44" fontId="4" fillId="0" borderId="0" xfId="3" applyFont="1" applyFill="1" applyBorder="1" applyAlignment="1" applyProtection="1">
      <alignment horizontal="left" vertical="center"/>
      <protection hidden="1"/>
    </xf>
    <xf numFmtId="44" fontId="28" fillId="0" borderId="0" xfId="3" applyFont="1" applyFill="1" applyBorder="1" applyAlignment="1" applyProtection="1">
      <alignment horizontal="right" vertical="center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4" fillId="0" borderId="8" xfId="0" applyFont="1" applyFill="1" applyBorder="1" applyAlignment="1" applyProtection="1">
      <alignment horizontal="left" vertical="center"/>
      <protection hidden="1"/>
    </xf>
    <xf numFmtId="0" fontId="4" fillId="0" borderId="7" xfId="0" applyFont="1" applyFill="1" applyBorder="1" applyAlignment="1" applyProtection="1">
      <alignment horizontal="left" vertical="center"/>
      <protection hidden="1"/>
    </xf>
    <xf numFmtId="44" fontId="28" fillId="0" borderId="7" xfId="3" applyFont="1" applyFill="1" applyBorder="1" applyAlignment="1" applyProtection="1">
      <alignment horizontal="right" vertical="center"/>
      <protection hidden="1"/>
    </xf>
    <xf numFmtId="44" fontId="28" fillId="0" borderId="6" xfId="3" applyFont="1" applyFill="1" applyBorder="1" applyAlignment="1" applyProtection="1">
      <alignment horizontal="right" vertical="center"/>
      <protection hidden="1"/>
    </xf>
    <xf numFmtId="49" fontId="4" fillId="0" borderId="5" xfId="0" applyNumberFormat="1" applyFont="1" applyFill="1" applyBorder="1" applyAlignment="1" applyProtection="1">
      <alignment horizontal="left" vertical="center" wrapText="1"/>
      <protection hidden="1"/>
    </xf>
    <xf numFmtId="49" fontId="4" fillId="0" borderId="5" xfId="0" applyNumberFormat="1" applyFont="1" applyFill="1" applyBorder="1" applyAlignment="1" applyProtection="1">
      <alignment horizontal="left" vertical="center"/>
      <protection hidden="1"/>
    </xf>
    <xf numFmtId="44" fontId="4" fillId="0" borderId="0" xfId="3" applyFont="1" applyFill="1" applyBorder="1" applyAlignment="1" applyProtection="1">
      <alignment horizontal="center" vertical="center"/>
      <protection hidden="1"/>
    </xf>
    <xf numFmtId="0" fontId="49" fillId="0" borderId="0" xfId="0" applyFont="1" applyAlignment="1" applyProtection="1">
      <alignment horizontal="center"/>
      <protection hidden="1"/>
    </xf>
    <xf numFmtId="0" fontId="49" fillId="0" borderId="0" xfId="0" applyFont="1" applyAlignment="1" applyProtection="1">
      <alignment vertical="center"/>
      <protection hidden="1"/>
    </xf>
    <xf numFmtId="4" fontId="12" fillId="0" borderId="0" xfId="2" applyNumberFormat="1" applyFont="1" applyBorder="1" applyProtection="1">
      <protection hidden="1"/>
    </xf>
    <xf numFmtId="0" fontId="46" fillId="0" borderId="0" xfId="0" applyFont="1" applyFill="1" applyBorder="1" applyAlignment="1" applyProtection="1">
      <alignment vertical="top" wrapText="1"/>
      <protection hidden="1"/>
    </xf>
    <xf numFmtId="0" fontId="46" fillId="5" borderId="0" xfId="0" applyFont="1" applyFill="1" applyBorder="1" applyAlignment="1" applyProtection="1">
      <alignment vertical="top" wrapText="1"/>
      <protection hidden="1"/>
    </xf>
    <xf numFmtId="0" fontId="46" fillId="5" borderId="79" xfId="0" applyFont="1" applyFill="1" applyBorder="1" applyAlignment="1" applyProtection="1">
      <alignment vertical="top" wrapText="1"/>
      <protection hidden="1"/>
    </xf>
    <xf numFmtId="0" fontId="46" fillId="5" borderId="54" xfId="0" applyFont="1" applyFill="1" applyBorder="1" applyAlignment="1" applyProtection="1">
      <alignment vertical="top" wrapText="1"/>
      <protection hidden="1"/>
    </xf>
    <xf numFmtId="0" fontId="46" fillId="5" borderId="71" xfId="0" applyFont="1" applyFill="1" applyBorder="1" applyAlignment="1" applyProtection="1">
      <alignment vertical="top" wrapText="1"/>
      <protection hidden="1"/>
    </xf>
    <xf numFmtId="0" fontId="46" fillId="5" borderId="45" xfId="0" applyFont="1" applyFill="1" applyBorder="1" applyAlignment="1" applyProtection="1">
      <alignment vertical="top" wrapText="1"/>
      <protection hidden="1"/>
    </xf>
    <xf numFmtId="0" fontId="46" fillId="5" borderId="72" xfId="0" applyFont="1" applyFill="1" applyBorder="1" applyAlignment="1" applyProtection="1">
      <alignment vertical="top" wrapText="1"/>
      <protection hidden="1"/>
    </xf>
    <xf numFmtId="0" fontId="20" fillId="0" borderId="0" xfId="0" applyFont="1" applyAlignment="1" applyProtection="1">
      <alignment vertical="center"/>
      <protection hidden="1"/>
    </xf>
    <xf numFmtId="164" fontId="20" fillId="0" borderId="0" xfId="1" applyNumberFormat="1" applyFont="1" applyAlignment="1" applyProtection="1">
      <alignment vertical="center"/>
      <protection hidden="1"/>
    </xf>
    <xf numFmtId="49" fontId="4" fillId="0" borderId="56" xfId="1" applyNumberFormat="1" applyFont="1" applyBorder="1" applyAlignment="1" applyProtection="1">
      <alignment horizontal="center" vertical="center"/>
      <protection hidden="1"/>
    </xf>
    <xf numFmtId="49" fontId="4" fillId="0" borderId="57" xfId="1" applyNumberFormat="1" applyFont="1" applyBorder="1" applyAlignment="1" applyProtection="1">
      <alignment horizontal="center" vertical="center"/>
      <protection hidden="1"/>
    </xf>
    <xf numFmtId="49" fontId="4" fillId="0" borderId="58" xfId="1" applyNumberFormat="1" applyFont="1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vertical="center"/>
      <protection hidden="1"/>
    </xf>
    <xf numFmtId="164" fontId="13" fillId="0" borderId="77" xfId="1" applyNumberFormat="1" applyFont="1" applyBorder="1" applyAlignment="1" applyProtection="1">
      <alignment vertical="center"/>
      <protection hidden="1"/>
    </xf>
    <xf numFmtId="164" fontId="13" fillId="0" borderId="33" xfId="1" applyNumberFormat="1" applyFont="1" applyBorder="1" applyAlignment="1" applyProtection="1">
      <alignment vertical="center"/>
      <protection hidden="1"/>
    </xf>
    <xf numFmtId="164" fontId="50" fillId="0" borderId="73" xfId="1" applyNumberFormat="1" applyFont="1" applyBorder="1" applyAlignment="1" applyProtection="1">
      <alignment vertical="center"/>
      <protection hidden="1"/>
    </xf>
    <xf numFmtId="164" fontId="50" fillId="0" borderId="35" xfId="1" applyNumberFormat="1" applyFont="1" applyBorder="1" applyAlignment="1" applyProtection="1">
      <alignment vertical="center"/>
      <protection hidden="1"/>
    </xf>
    <xf numFmtId="164" fontId="50" fillId="0" borderId="51" xfId="1" applyNumberFormat="1" applyFont="1" applyBorder="1" applyAlignment="1" applyProtection="1">
      <alignment vertical="center"/>
      <protection hidden="1"/>
    </xf>
    <xf numFmtId="0" fontId="18" fillId="0" borderId="52" xfId="0" applyFont="1" applyBorder="1" applyAlignment="1" applyProtection="1">
      <alignment vertical="center"/>
      <protection hidden="1"/>
    </xf>
    <xf numFmtId="164" fontId="13" fillId="0" borderId="52" xfId="1" applyNumberFormat="1" applyFont="1" applyBorder="1" applyAlignment="1" applyProtection="1">
      <alignment vertical="center"/>
      <protection hidden="1"/>
    </xf>
    <xf numFmtId="164" fontId="16" fillId="0" borderId="67" xfId="1" applyNumberFormat="1" applyFont="1" applyBorder="1" applyAlignment="1" applyProtection="1">
      <alignment horizontal="center" vertical="center"/>
      <protection locked="0" hidden="1"/>
    </xf>
    <xf numFmtId="164" fontId="16" fillId="0" borderId="26" xfId="1" applyNumberFormat="1" applyFont="1" applyBorder="1" applyAlignment="1" applyProtection="1">
      <alignment horizontal="center" vertical="center"/>
      <protection locked="0" hidden="1"/>
    </xf>
    <xf numFmtId="164" fontId="16" fillId="0" borderId="26" xfId="1" applyNumberFormat="1" applyFont="1" applyBorder="1" applyAlignment="1" applyProtection="1">
      <alignment vertical="center"/>
      <protection locked="0" hidden="1"/>
    </xf>
    <xf numFmtId="164" fontId="16" fillId="0" borderId="80" xfId="1" applyNumberFormat="1" applyFont="1" applyBorder="1" applyAlignment="1" applyProtection="1">
      <alignment vertical="center"/>
      <protection locked="0" hidden="1"/>
    </xf>
    <xf numFmtId="164" fontId="16" fillId="0" borderId="73" xfId="1" applyNumberFormat="1" applyFont="1" applyBorder="1" applyAlignment="1" applyProtection="1">
      <alignment vertical="center"/>
      <protection locked="0" hidden="1"/>
    </xf>
    <xf numFmtId="164" fontId="16" fillId="0" borderId="35" xfId="1" applyNumberFormat="1" applyFont="1" applyBorder="1" applyAlignment="1" applyProtection="1">
      <alignment vertical="center"/>
      <protection locked="0" hidden="1"/>
    </xf>
    <xf numFmtId="164" fontId="16" fillId="0" borderId="51" xfId="1" applyNumberFormat="1" applyFont="1" applyBorder="1" applyAlignment="1" applyProtection="1">
      <alignment vertical="center"/>
      <protection locked="0" hidden="1"/>
    </xf>
    <xf numFmtId="164" fontId="18" fillId="0" borderId="67" xfId="1" applyNumberFormat="1" applyFont="1" applyBorder="1" applyAlignment="1" applyProtection="1">
      <alignment horizontal="center" vertical="center"/>
      <protection hidden="1"/>
    </xf>
    <xf numFmtId="164" fontId="18" fillId="0" borderId="26" xfId="1" applyNumberFormat="1" applyFont="1" applyBorder="1" applyAlignment="1" applyProtection="1">
      <alignment horizontal="center" vertical="center"/>
      <protection hidden="1"/>
    </xf>
    <xf numFmtId="164" fontId="18" fillId="0" borderId="26" xfId="1" applyNumberFormat="1" applyFont="1" applyBorder="1" applyAlignment="1" applyProtection="1">
      <alignment vertical="center"/>
      <protection hidden="1"/>
    </xf>
    <xf numFmtId="164" fontId="18" fillId="0" borderId="80" xfId="1" applyNumberFormat="1" applyFont="1" applyBorder="1" applyAlignment="1" applyProtection="1">
      <alignment vertical="center"/>
      <protection hidden="1"/>
    </xf>
    <xf numFmtId="164" fontId="18" fillId="0" borderId="77" xfId="1" applyNumberFormat="1" applyFont="1" applyBorder="1" applyAlignment="1" applyProtection="1">
      <alignment vertical="center"/>
      <protection hidden="1"/>
    </xf>
    <xf numFmtId="164" fontId="18" fillId="0" borderId="73" xfId="1" applyNumberFormat="1" applyFont="1" applyBorder="1" applyAlignment="1" applyProtection="1">
      <alignment vertical="center"/>
      <protection hidden="1"/>
    </xf>
    <xf numFmtId="164" fontId="18" fillId="0" borderId="35" xfId="1" applyNumberFormat="1" applyFont="1" applyBorder="1" applyAlignment="1" applyProtection="1">
      <alignment vertical="center"/>
      <protection hidden="1"/>
    </xf>
    <xf numFmtId="164" fontId="18" fillId="0" borderId="51" xfId="1" applyNumberFormat="1" applyFont="1" applyBorder="1" applyAlignment="1" applyProtection="1">
      <alignment vertical="center"/>
      <protection hidden="1"/>
    </xf>
    <xf numFmtId="164" fontId="18" fillId="0" borderId="33" xfId="1" applyNumberFormat="1" applyFont="1" applyBorder="1" applyAlignment="1" applyProtection="1">
      <alignment vertical="center"/>
      <protection hidden="1"/>
    </xf>
    <xf numFmtId="164" fontId="50" fillId="0" borderId="33" xfId="1" applyNumberFormat="1" applyFont="1" applyBorder="1" applyAlignment="1" applyProtection="1">
      <alignment vertical="center"/>
      <protection hidden="1"/>
    </xf>
    <xf numFmtId="164" fontId="50" fillId="0" borderId="52" xfId="1" applyNumberFormat="1" applyFont="1" applyBorder="1" applyAlignment="1" applyProtection="1">
      <alignment vertical="center"/>
      <protection hidden="1"/>
    </xf>
    <xf numFmtId="164" fontId="13" fillId="0" borderId="73" xfId="1" applyNumberFormat="1" applyFont="1" applyBorder="1" applyAlignment="1" applyProtection="1">
      <alignment vertical="center"/>
      <protection hidden="1"/>
    </xf>
    <xf numFmtId="164" fontId="13" fillId="0" borderId="35" xfId="1" applyNumberFormat="1" applyFont="1" applyBorder="1" applyAlignment="1" applyProtection="1">
      <alignment vertical="center"/>
      <protection hidden="1"/>
    </xf>
    <xf numFmtId="164" fontId="13" fillId="0" borderId="51" xfId="1" applyNumberFormat="1" applyFont="1" applyBorder="1" applyAlignment="1" applyProtection="1">
      <alignment vertical="center"/>
      <protection hidden="1"/>
    </xf>
    <xf numFmtId="0" fontId="2" fillId="0" borderId="0" xfId="0" applyFont="1" applyProtection="1">
      <protection hidden="1"/>
    </xf>
    <xf numFmtId="0" fontId="0" fillId="2" borderId="0" xfId="0" applyFill="1" applyProtection="1">
      <protection hidden="1"/>
    </xf>
    <xf numFmtId="0" fontId="32" fillId="0" borderId="0" xfId="0" applyFont="1" applyProtection="1">
      <protection hidden="1"/>
    </xf>
    <xf numFmtId="0" fontId="17" fillId="2" borderId="0" xfId="0" applyFont="1" applyFill="1" applyProtection="1">
      <protection hidden="1"/>
    </xf>
    <xf numFmtId="0" fontId="17" fillId="0" borderId="0" xfId="0" applyFont="1" applyProtection="1">
      <protection hidden="1"/>
    </xf>
    <xf numFmtId="0" fontId="46" fillId="0" borderId="0" xfId="0" applyFont="1" applyFill="1" applyBorder="1" applyAlignment="1" applyProtection="1">
      <alignment horizontal="center" vertical="top" wrapText="1"/>
      <protection hidden="1"/>
    </xf>
    <xf numFmtId="0" fontId="35" fillId="0" borderId="0" xfId="0" applyFont="1" applyBorder="1" applyAlignment="1" applyProtection="1">
      <alignment horizontal="center" textRotation="90"/>
      <protection hidden="1"/>
    </xf>
    <xf numFmtId="0" fontId="33" fillId="0" borderId="0" xfId="0" applyFont="1" applyFill="1" applyBorder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left"/>
      <protection hidden="1"/>
    </xf>
    <xf numFmtId="0" fontId="4" fillId="0" borderId="0" xfId="0" applyFont="1" applyAlignment="1" applyProtection="1">
      <alignment horizontal="left" vertical="top" wrapText="1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4" fillId="3" borderId="74" xfId="0" applyFont="1" applyFill="1" applyBorder="1" applyAlignment="1" applyProtection="1">
      <alignment horizontal="left" vertical="top" wrapText="1"/>
      <protection hidden="1"/>
    </xf>
    <xf numFmtId="0" fontId="4" fillId="3" borderId="76" xfId="0" applyFont="1" applyFill="1" applyBorder="1" applyAlignment="1" applyProtection="1">
      <alignment horizontal="left" vertical="top"/>
      <protection hidden="1"/>
    </xf>
    <xf numFmtId="0" fontId="4" fillId="3" borderId="8" xfId="0" applyFont="1" applyFill="1" applyBorder="1" applyAlignment="1" applyProtection="1">
      <alignment horizontal="center" vertical="center" wrapText="1"/>
      <protection hidden="1"/>
    </xf>
    <xf numFmtId="0" fontId="4" fillId="3" borderId="7" xfId="0" applyFont="1" applyFill="1" applyBorder="1" applyAlignment="1" applyProtection="1">
      <alignment horizontal="center" vertical="center" wrapText="1"/>
      <protection hidden="1"/>
    </xf>
    <xf numFmtId="0" fontId="4" fillId="3" borderId="6" xfId="0" applyFont="1" applyFill="1" applyBorder="1" applyAlignment="1" applyProtection="1">
      <alignment horizontal="center" vertical="center" wrapText="1"/>
      <protection hidden="1"/>
    </xf>
    <xf numFmtId="0" fontId="12" fillId="0" borderId="33" xfId="0" applyFont="1" applyBorder="1" applyAlignment="1" applyProtection="1">
      <alignment vertical="center"/>
      <protection hidden="1"/>
    </xf>
    <xf numFmtId="44" fontId="42" fillId="0" borderId="50" xfId="3" applyFont="1" applyBorder="1" applyAlignment="1" applyProtection="1">
      <alignment horizontal="left" vertical="center" wrapText="1"/>
      <protection locked="0" hidden="1"/>
    </xf>
    <xf numFmtId="0" fontId="42" fillId="0" borderId="34" xfId="3" applyNumberFormat="1" applyFont="1" applyBorder="1" applyAlignment="1" applyProtection="1">
      <alignment horizontal="center" vertical="center" wrapText="1"/>
      <protection locked="0" hidden="1"/>
    </xf>
    <xf numFmtId="0" fontId="42" fillId="0" borderId="35" xfId="3" applyNumberFormat="1" applyFont="1" applyBorder="1" applyAlignment="1" applyProtection="1">
      <alignment horizontal="center" vertical="center" wrapText="1"/>
      <protection locked="0" hidden="1"/>
    </xf>
    <xf numFmtId="44" fontId="41" fillId="0" borderId="41" xfId="3" applyFont="1" applyBorder="1" applyAlignment="1" applyProtection="1">
      <alignment horizontal="center" vertical="center" wrapText="1"/>
      <protection hidden="1"/>
    </xf>
    <xf numFmtId="44" fontId="41" fillId="0" borderId="26" xfId="3" applyFont="1" applyBorder="1" applyAlignment="1" applyProtection="1">
      <alignment horizontal="center" vertical="center" wrapText="1"/>
      <protection hidden="1"/>
    </xf>
    <xf numFmtId="44" fontId="41" fillId="0" borderId="42" xfId="3" applyFont="1" applyBorder="1" applyAlignment="1" applyProtection="1">
      <alignment horizontal="center" vertical="center" wrapText="1"/>
      <protection hidden="1"/>
    </xf>
    <xf numFmtId="44" fontId="41" fillId="0" borderId="27" xfId="3" applyFont="1" applyBorder="1" applyAlignment="1" applyProtection="1">
      <alignment horizontal="center" vertical="center" wrapText="1"/>
      <protection hidden="1"/>
    </xf>
    <xf numFmtId="0" fontId="42" fillId="0" borderId="36" xfId="3" applyNumberFormat="1" applyFont="1" applyBorder="1" applyAlignment="1" applyProtection="1">
      <alignment horizontal="center" vertical="center" wrapText="1"/>
      <protection locked="0" hidden="1"/>
    </xf>
    <xf numFmtId="44" fontId="41" fillId="0" borderId="40" xfId="3" applyFont="1" applyBorder="1" applyAlignment="1" applyProtection="1">
      <alignment horizontal="center" vertical="center" wrapText="1"/>
      <protection hidden="1"/>
    </xf>
    <xf numFmtId="44" fontId="41" fillId="0" borderId="25" xfId="3" applyFont="1" applyBorder="1" applyAlignment="1" applyProtection="1">
      <alignment horizontal="center" vertical="center" wrapText="1"/>
      <protection hidden="1"/>
    </xf>
    <xf numFmtId="0" fontId="13" fillId="0" borderId="33" xfId="0" applyFont="1" applyBorder="1" applyAlignment="1" applyProtection="1">
      <alignment vertical="center" wrapText="1"/>
      <protection hidden="1"/>
    </xf>
    <xf numFmtId="0" fontId="13" fillId="0" borderId="52" xfId="0" applyFont="1" applyBorder="1" applyAlignment="1" applyProtection="1">
      <alignment vertical="center" wrapText="1"/>
      <protection hidden="1"/>
    </xf>
    <xf numFmtId="44" fontId="42" fillId="0" borderId="54" xfId="3" applyFont="1" applyBorder="1" applyAlignment="1" applyProtection="1">
      <alignment horizontal="left" vertical="center" wrapText="1"/>
      <protection locked="0" hidden="1"/>
    </xf>
    <xf numFmtId="0" fontId="42" fillId="0" borderId="40" xfId="3" applyNumberFormat="1" applyFont="1" applyBorder="1" applyAlignment="1" applyProtection="1">
      <alignment horizontal="center" vertical="center" wrapText="1"/>
      <protection locked="0" hidden="1"/>
    </xf>
    <xf numFmtId="0" fontId="42" fillId="0" borderId="41" xfId="3" applyNumberFormat="1" applyFont="1" applyBorder="1" applyAlignment="1" applyProtection="1">
      <alignment horizontal="center" vertical="center" wrapText="1"/>
      <protection locked="0" hidden="1"/>
    </xf>
    <xf numFmtId="0" fontId="42" fillId="0" borderId="42" xfId="3" applyNumberFormat="1" applyFont="1" applyBorder="1" applyAlignment="1" applyProtection="1">
      <alignment horizontal="center" vertical="center" wrapText="1"/>
      <protection locked="0" hidden="1"/>
    </xf>
    <xf numFmtId="44" fontId="41" fillId="0" borderId="11" xfId="3" applyFont="1" applyBorder="1" applyAlignment="1" applyProtection="1">
      <alignment horizontal="center" vertical="center" wrapText="1"/>
      <protection hidden="1"/>
    </xf>
    <xf numFmtId="44" fontId="41" fillId="0" borderId="62" xfId="3" applyFont="1" applyBorder="1" applyAlignment="1" applyProtection="1">
      <alignment horizontal="center" vertical="center" wrapText="1"/>
      <protection hidden="1"/>
    </xf>
    <xf numFmtId="44" fontId="41" fillId="0" borderId="22" xfId="3" applyFont="1" applyBorder="1" applyAlignment="1" applyProtection="1">
      <alignment horizontal="center" vertical="center" wrapText="1"/>
      <protection hidden="1"/>
    </xf>
    <xf numFmtId="0" fontId="12" fillId="0" borderId="75" xfId="0" applyFont="1" applyBorder="1" applyAlignment="1" applyProtection="1">
      <alignment horizontal="left" wrapText="1"/>
      <protection hidden="1"/>
    </xf>
    <xf numFmtId="0" fontId="12" fillId="0" borderId="44" xfId="0" applyFont="1" applyBorder="1" applyAlignment="1" applyProtection="1">
      <alignment horizontal="left"/>
      <protection hidden="1"/>
    </xf>
    <xf numFmtId="44" fontId="43" fillId="0" borderId="23" xfId="0" applyNumberFormat="1" applyFont="1" applyBorder="1" applyAlignment="1" applyProtection="1">
      <alignment horizontal="left" vertical="center"/>
      <protection hidden="1"/>
    </xf>
    <xf numFmtId="0" fontId="43" fillId="0" borderId="53" xfId="0" applyFont="1" applyBorder="1" applyAlignment="1" applyProtection="1">
      <alignment horizontal="left" vertical="center"/>
      <protection hidden="1"/>
    </xf>
    <xf numFmtId="0" fontId="41" fillId="0" borderId="29" xfId="0" applyNumberFormat="1" applyFont="1" applyBorder="1" applyAlignment="1" applyProtection="1">
      <alignment horizontal="center" vertical="center"/>
      <protection hidden="1"/>
    </xf>
    <xf numFmtId="0" fontId="41" fillId="0" borderId="30" xfId="0" applyNumberFormat="1" applyFont="1" applyBorder="1" applyAlignment="1" applyProtection="1">
      <alignment horizontal="center" vertical="center"/>
      <protection hidden="1"/>
    </xf>
    <xf numFmtId="0" fontId="41" fillId="0" borderId="31" xfId="0" applyNumberFormat="1" applyFont="1" applyBorder="1" applyAlignment="1" applyProtection="1">
      <alignment horizontal="center" vertical="center"/>
      <protection hidden="1"/>
    </xf>
    <xf numFmtId="0" fontId="41" fillId="0" borderId="56" xfId="0" applyNumberFormat="1" applyFont="1" applyBorder="1" applyAlignment="1" applyProtection="1">
      <alignment horizontal="center" vertical="center"/>
      <protection hidden="1"/>
    </xf>
    <xf numFmtId="0" fontId="41" fillId="0" borderId="57" xfId="0" applyNumberFormat="1" applyFont="1" applyBorder="1" applyAlignment="1" applyProtection="1">
      <alignment horizontal="center" vertical="center"/>
      <protection hidden="1"/>
    </xf>
    <xf numFmtId="0" fontId="41" fillId="0" borderId="59" xfId="0" applyNumberFormat="1" applyFont="1" applyBorder="1" applyAlignment="1" applyProtection="1">
      <alignment horizontal="center" vertical="center"/>
      <protection hidden="1"/>
    </xf>
    <xf numFmtId="44" fontId="41" fillId="0" borderId="9" xfId="3" applyFont="1" applyBorder="1" applyAlignment="1" applyProtection="1">
      <alignment horizontal="center" vertical="center" wrapText="1"/>
      <protection hidden="1"/>
    </xf>
    <xf numFmtId="44" fontId="41" fillId="0" borderId="60" xfId="3" applyFont="1" applyBorder="1" applyAlignment="1" applyProtection="1">
      <alignment horizontal="center" vertical="center" wrapText="1"/>
      <protection hidden="1"/>
    </xf>
    <xf numFmtId="44" fontId="41" fillId="0" borderId="10" xfId="3" applyFont="1" applyBorder="1" applyAlignment="1" applyProtection="1">
      <alignment horizontal="center" vertical="center" wrapText="1"/>
      <protection hidden="1"/>
    </xf>
    <xf numFmtId="44" fontId="41" fillId="0" borderId="61" xfId="3" applyFont="1" applyBorder="1" applyAlignment="1" applyProtection="1">
      <alignment horizontal="center" vertical="center" wrapText="1"/>
      <protection hidden="1"/>
    </xf>
    <xf numFmtId="44" fontId="41" fillId="0" borderId="20" xfId="3" applyFont="1" applyBorder="1" applyAlignment="1" applyProtection="1">
      <alignment horizontal="center" vertical="center" wrapText="1"/>
      <protection hidden="1"/>
    </xf>
    <xf numFmtId="44" fontId="41" fillId="0" borderId="21" xfId="3" applyFont="1" applyBorder="1" applyAlignment="1" applyProtection="1">
      <alignment horizontal="center" vertical="center" wrapText="1"/>
      <protection hidden="1"/>
    </xf>
    <xf numFmtId="44" fontId="41" fillId="0" borderId="50" xfId="3" applyFont="1" applyBorder="1" applyAlignment="1" applyProtection="1">
      <alignment horizontal="left" vertical="center" wrapText="1"/>
      <protection locked="0" hidden="1"/>
    </xf>
    <xf numFmtId="0" fontId="41" fillId="0" borderId="34" xfId="3" applyNumberFormat="1" applyFont="1" applyBorder="1" applyAlignment="1" applyProtection="1">
      <alignment horizontal="center" vertical="center" wrapText="1"/>
      <protection locked="0" hidden="1"/>
    </xf>
    <xf numFmtId="0" fontId="41" fillId="0" borderId="35" xfId="3" applyNumberFormat="1" applyFont="1" applyBorder="1" applyAlignment="1" applyProtection="1">
      <alignment horizontal="center" vertical="center" wrapText="1"/>
      <protection locked="0" hidden="1"/>
    </xf>
    <xf numFmtId="44" fontId="41" fillId="0" borderId="35" xfId="3" applyFont="1" applyBorder="1" applyAlignment="1" applyProtection="1">
      <alignment horizontal="left" vertical="center" wrapText="1"/>
      <protection hidden="1"/>
    </xf>
    <xf numFmtId="44" fontId="41" fillId="0" borderId="36" xfId="3" applyFont="1" applyBorder="1" applyAlignment="1" applyProtection="1">
      <alignment horizontal="left" vertical="center" wrapText="1"/>
      <protection hidden="1"/>
    </xf>
    <xf numFmtId="0" fontId="41" fillId="0" borderId="36" xfId="3" applyNumberFormat="1" applyFont="1" applyBorder="1" applyAlignment="1" applyProtection="1">
      <alignment horizontal="center" vertical="center" wrapText="1"/>
      <protection locked="0" hidden="1"/>
    </xf>
    <xf numFmtId="44" fontId="41" fillId="0" borderId="34" xfId="3" applyFont="1" applyBorder="1" applyAlignment="1" applyProtection="1">
      <alignment horizontal="left" vertical="center" wrapText="1"/>
      <protection hidden="1"/>
    </xf>
    <xf numFmtId="44" fontId="41" fillId="0" borderId="54" xfId="3" applyFont="1" applyBorder="1" applyAlignment="1" applyProtection="1">
      <alignment horizontal="left" vertical="center" wrapText="1"/>
      <protection locked="0" hidden="1"/>
    </xf>
    <xf numFmtId="0" fontId="41" fillId="0" borderId="40" xfId="3" applyNumberFormat="1" applyFont="1" applyBorder="1" applyAlignment="1" applyProtection="1">
      <alignment horizontal="center" vertical="center" wrapText="1"/>
      <protection locked="0" hidden="1"/>
    </xf>
    <xf numFmtId="0" fontId="41" fillId="0" borderId="41" xfId="3" applyNumberFormat="1" applyFont="1" applyBorder="1" applyAlignment="1" applyProtection="1">
      <alignment horizontal="center" vertical="center" wrapText="1"/>
      <protection locked="0" hidden="1"/>
    </xf>
    <xf numFmtId="0" fontId="41" fillId="0" borderId="42" xfId="3" applyNumberFormat="1" applyFont="1" applyBorder="1" applyAlignment="1" applyProtection="1">
      <alignment horizontal="center" vertical="center" wrapText="1"/>
      <protection locked="0" hidden="1"/>
    </xf>
    <xf numFmtId="44" fontId="43" fillId="0" borderId="31" xfId="3" applyFont="1" applyBorder="1" applyAlignment="1" applyProtection="1">
      <alignment horizontal="left" vertical="center"/>
      <protection hidden="1"/>
    </xf>
    <xf numFmtId="44" fontId="43" fillId="0" borderId="59" xfId="3" applyFont="1" applyBorder="1" applyAlignment="1" applyProtection="1">
      <alignment horizontal="left" vertical="center"/>
      <protection hidden="1"/>
    </xf>
    <xf numFmtId="44" fontId="41" fillId="0" borderId="59" xfId="3" applyFont="1" applyBorder="1" applyAlignment="1" applyProtection="1">
      <alignment horizontal="left" vertical="center" wrapText="1"/>
      <protection hidden="1"/>
    </xf>
    <xf numFmtId="44" fontId="43" fillId="0" borderId="29" xfId="0" applyNumberFormat="1" applyFont="1" applyBorder="1" applyAlignment="1" applyProtection="1">
      <alignment horizontal="left" vertical="center"/>
      <protection hidden="1"/>
    </xf>
    <xf numFmtId="0" fontId="43" fillId="0" borderId="56" xfId="0" applyFont="1" applyBorder="1" applyAlignment="1" applyProtection="1">
      <alignment horizontal="left" vertical="center"/>
      <protection hidden="1"/>
    </xf>
    <xf numFmtId="44" fontId="43" fillId="0" borderId="30" xfId="3" applyFont="1" applyBorder="1" applyAlignment="1" applyProtection="1">
      <alignment horizontal="left" vertical="center"/>
      <protection hidden="1"/>
    </xf>
    <xf numFmtId="44" fontId="43" fillId="0" borderId="57" xfId="3" applyFont="1" applyBorder="1" applyAlignment="1" applyProtection="1">
      <alignment horizontal="left" vertical="center"/>
      <protection hidden="1"/>
    </xf>
    <xf numFmtId="44" fontId="43" fillId="0" borderId="70" xfId="3" applyFont="1" applyBorder="1" applyAlignment="1" applyProtection="1">
      <alignment horizontal="left" vertical="center"/>
      <protection hidden="1"/>
    </xf>
    <xf numFmtId="44" fontId="43" fillId="0" borderId="78" xfId="3" applyFont="1" applyBorder="1" applyAlignment="1" applyProtection="1">
      <alignment horizontal="left" vertical="center"/>
      <protection hidden="1"/>
    </xf>
    <xf numFmtId="44" fontId="41" fillId="0" borderId="40" xfId="3" applyFont="1" applyBorder="1" applyAlignment="1" applyProtection="1">
      <alignment horizontal="left" vertical="center" wrapText="1"/>
      <protection hidden="1"/>
    </xf>
    <xf numFmtId="44" fontId="41" fillId="0" borderId="41" xfId="3" applyFont="1" applyBorder="1" applyAlignment="1" applyProtection="1">
      <alignment horizontal="left" vertical="center" wrapText="1"/>
      <protection hidden="1"/>
    </xf>
    <xf numFmtId="44" fontId="41" fillId="0" borderId="42" xfId="3" applyFont="1" applyBorder="1" applyAlignment="1" applyProtection="1">
      <alignment horizontal="left" vertical="center" wrapText="1"/>
      <protection hidden="1"/>
    </xf>
    <xf numFmtId="44" fontId="41" fillId="0" borderId="56" xfId="3" applyFont="1" applyBorder="1" applyAlignment="1" applyProtection="1">
      <alignment horizontal="left" vertical="center" wrapText="1"/>
      <protection hidden="1"/>
    </xf>
    <xf numFmtId="44" fontId="41" fillId="0" borderId="57" xfId="3" applyFont="1" applyBorder="1" applyAlignment="1" applyProtection="1">
      <alignment horizontal="left" vertical="center" wrapText="1"/>
      <protection hidden="1"/>
    </xf>
    <xf numFmtId="0" fontId="13" fillId="3" borderId="8" xfId="0" applyFont="1" applyFill="1" applyBorder="1" applyAlignment="1" applyProtection="1">
      <alignment horizontal="left" vertical="top" wrapText="1"/>
      <protection hidden="1"/>
    </xf>
    <xf numFmtId="0" fontId="13" fillId="3" borderId="46" xfId="0" applyFont="1" applyFill="1" applyBorder="1" applyAlignment="1" applyProtection="1">
      <alignment horizontal="left" vertical="top" wrapText="1"/>
      <protection hidden="1"/>
    </xf>
    <xf numFmtId="0" fontId="13" fillId="0" borderId="38" xfId="0" applyFont="1" applyBorder="1" applyAlignment="1" applyProtection="1">
      <alignment horizontal="left" vertical="center" wrapText="1"/>
      <protection hidden="1"/>
    </xf>
    <xf numFmtId="0" fontId="13" fillId="0" borderId="3" xfId="0" applyFont="1" applyBorder="1" applyAlignment="1" applyProtection="1">
      <alignment horizontal="left" vertical="center" wrapText="1"/>
      <protection hidden="1"/>
    </xf>
    <xf numFmtId="44" fontId="34" fillId="0" borderId="9" xfId="3" applyFont="1" applyBorder="1" applyAlignment="1" applyProtection="1">
      <alignment horizontal="left" vertical="center" wrapText="1"/>
      <protection locked="0" hidden="1"/>
    </xf>
    <xf numFmtId="44" fontId="34" fillId="0" borderId="60" xfId="3" applyFont="1" applyBorder="1" applyAlignment="1" applyProtection="1">
      <alignment horizontal="left" vertical="center" wrapText="1"/>
      <protection locked="0" hidden="1"/>
    </xf>
    <xf numFmtId="44" fontId="34" fillId="0" borderId="10" xfId="3" applyFont="1" applyBorder="1" applyAlignment="1" applyProtection="1">
      <alignment horizontal="left" vertical="center" wrapText="1"/>
      <protection locked="0" hidden="1"/>
    </xf>
    <xf numFmtId="44" fontId="34" fillId="0" borderId="61" xfId="3" applyFont="1" applyBorder="1" applyAlignment="1" applyProtection="1">
      <alignment horizontal="left" vertical="center" wrapText="1"/>
      <protection locked="0" hidden="1"/>
    </xf>
    <xf numFmtId="44" fontId="34" fillId="0" borderId="11" xfId="3" applyFont="1" applyBorder="1" applyAlignment="1" applyProtection="1">
      <alignment horizontal="left" vertical="center" wrapText="1"/>
      <protection locked="0" hidden="1"/>
    </xf>
    <xf numFmtId="44" fontId="34" fillId="0" borderId="62" xfId="3" applyFont="1" applyBorder="1" applyAlignment="1" applyProtection="1">
      <alignment horizontal="left" vertical="center" wrapText="1"/>
      <protection locked="0" hidden="1"/>
    </xf>
    <xf numFmtId="44" fontId="14" fillId="0" borderId="9" xfId="3" applyFont="1" applyBorder="1" applyAlignment="1" applyProtection="1">
      <alignment horizontal="right" vertical="center" wrapText="1"/>
      <protection hidden="1"/>
    </xf>
    <xf numFmtId="44" fontId="14" fillId="0" borderId="25" xfId="3" applyFont="1" applyBorder="1" applyAlignment="1" applyProtection="1">
      <alignment horizontal="right" vertical="center" wrapText="1"/>
      <protection hidden="1"/>
    </xf>
    <xf numFmtId="44" fontId="13" fillId="0" borderId="10" xfId="3" applyFont="1" applyBorder="1" applyAlignment="1" applyProtection="1">
      <alignment horizontal="left" vertical="center" wrapText="1"/>
      <protection hidden="1"/>
    </xf>
    <xf numFmtId="44" fontId="13" fillId="0" borderId="26" xfId="3" applyFont="1" applyBorder="1" applyAlignment="1" applyProtection="1">
      <alignment horizontal="left" vertical="center" wrapText="1"/>
      <protection hidden="1"/>
    </xf>
    <xf numFmtId="44" fontId="13" fillId="0" borderId="11" xfId="3" applyFont="1" applyBorder="1" applyAlignment="1" applyProtection="1">
      <alignment horizontal="left" vertical="center" wrapText="1"/>
      <protection hidden="1"/>
    </xf>
    <xf numFmtId="44" fontId="13" fillId="0" borderId="27" xfId="3" applyFont="1" applyBorder="1" applyAlignment="1" applyProtection="1">
      <alignment horizontal="left" vertical="center" wrapText="1"/>
      <protection hidden="1"/>
    </xf>
    <xf numFmtId="44" fontId="13" fillId="0" borderId="9" xfId="3" applyFont="1" applyBorder="1" applyAlignment="1" applyProtection="1">
      <alignment horizontal="left" vertical="center" wrapText="1"/>
      <protection hidden="1"/>
    </xf>
    <xf numFmtId="44" fontId="13" fillId="0" borderId="25" xfId="3" applyFont="1" applyBorder="1" applyAlignment="1" applyProtection="1">
      <alignment horizontal="left" vertical="center" wrapText="1"/>
      <protection hidden="1"/>
    </xf>
    <xf numFmtId="44" fontId="13" fillId="0" borderId="42" xfId="3" applyFont="1" applyBorder="1" applyAlignment="1" applyProtection="1">
      <alignment horizontal="left" vertical="center" wrapText="1"/>
      <protection hidden="1"/>
    </xf>
    <xf numFmtId="44" fontId="13" fillId="0" borderId="40" xfId="3" applyFont="1" applyBorder="1" applyAlignment="1" applyProtection="1">
      <alignment horizontal="right" vertical="center" wrapText="1"/>
      <protection hidden="1"/>
    </xf>
    <xf numFmtId="44" fontId="13" fillId="0" borderId="60" xfId="3" applyFont="1" applyBorder="1" applyAlignment="1" applyProtection="1">
      <alignment horizontal="right" vertical="center" wrapText="1"/>
      <protection hidden="1"/>
    </xf>
    <xf numFmtId="44" fontId="13" fillId="0" borderId="41" xfId="3" applyFont="1" applyBorder="1" applyAlignment="1" applyProtection="1">
      <alignment horizontal="right" vertical="center" wrapText="1"/>
      <protection hidden="1"/>
    </xf>
    <xf numFmtId="44" fontId="13" fillId="0" borderId="61" xfId="3" applyFont="1" applyBorder="1" applyAlignment="1" applyProtection="1">
      <alignment horizontal="right" vertical="center" wrapText="1"/>
      <protection hidden="1"/>
    </xf>
    <xf numFmtId="44" fontId="14" fillId="0" borderId="42" xfId="3" applyFont="1" applyBorder="1" applyAlignment="1" applyProtection="1">
      <alignment horizontal="right" vertical="center" wrapText="1"/>
      <protection hidden="1"/>
    </xf>
    <xf numFmtId="44" fontId="14" fillId="0" borderId="62" xfId="3" applyFont="1" applyBorder="1" applyAlignment="1" applyProtection="1">
      <alignment horizontal="right" vertical="center" wrapText="1"/>
      <protection hidden="1"/>
    </xf>
    <xf numFmtId="44" fontId="13" fillId="0" borderId="40" xfId="3" applyFont="1" applyBorder="1" applyAlignment="1" applyProtection="1">
      <alignment horizontal="left" vertical="center" wrapText="1"/>
      <protection hidden="1"/>
    </xf>
    <xf numFmtId="44" fontId="13" fillId="0" borderId="60" xfId="3" applyFont="1" applyBorder="1" applyAlignment="1" applyProtection="1">
      <alignment horizontal="left" vertical="center" wrapText="1"/>
      <protection hidden="1"/>
    </xf>
    <xf numFmtId="44" fontId="13" fillId="0" borderId="41" xfId="3" applyFont="1" applyBorder="1" applyAlignment="1" applyProtection="1">
      <alignment horizontal="left" vertical="center" wrapText="1"/>
      <protection hidden="1"/>
    </xf>
    <xf numFmtId="44" fontId="13" fillId="0" borderId="61" xfId="3" applyFont="1" applyBorder="1" applyAlignment="1" applyProtection="1">
      <alignment horizontal="left" vertical="center" wrapText="1"/>
      <protection hidden="1"/>
    </xf>
    <xf numFmtId="44" fontId="13" fillId="0" borderId="62" xfId="3" applyFont="1" applyBorder="1" applyAlignment="1" applyProtection="1">
      <alignment horizontal="left" vertical="center" wrapText="1"/>
      <protection hidden="1"/>
    </xf>
    <xf numFmtId="44" fontId="13" fillId="0" borderId="25" xfId="3" applyFont="1" applyBorder="1" applyAlignment="1" applyProtection="1">
      <alignment horizontal="right" vertical="center" wrapText="1"/>
      <protection hidden="1"/>
    </xf>
    <xf numFmtId="44" fontId="14" fillId="0" borderId="41" xfId="3" applyFont="1" applyBorder="1" applyAlignment="1" applyProtection="1">
      <alignment horizontal="right" vertical="center" wrapText="1"/>
      <protection hidden="1"/>
    </xf>
    <xf numFmtId="44" fontId="14" fillId="0" borderId="26" xfId="3" applyFont="1" applyBorder="1" applyAlignment="1" applyProtection="1">
      <alignment horizontal="right" vertical="center" wrapText="1"/>
      <protection hidden="1"/>
    </xf>
    <xf numFmtId="0" fontId="13" fillId="0" borderId="8" xfId="0" applyFont="1" applyBorder="1" applyAlignment="1" applyProtection="1">
      <alignment horizontal="left" vertical="center" wrapText="1"/>
      <protection hidden="1"/>
    </xf>
    <xf numFmtId="0" fontId="13" fillId="0" borderId="46" xfId="0" applyFont="1" applyBorder="1" applyAlignment="1" applyProtection="1">
      <alignment horizontal="left" vertical="center" wrapText="1"/>
      <protection hidden="1"/>
    </xf>
    <xf numFmtId="44" fontId="13" fillId="0" borderId="66" xfId="3" applyFont="1" applyBorder="1" applyAlignment="1" applyProtection="1">
      <alignment horizontal="left" vertical="center" wrapText="1"/>
      <protection hidden="1"/>
    </xf>
    <xf numFmtId="44" fontId="13" fillId="0" borderId="67" xfId="3" applyFont="1" applyBorder="1" applyAlignment="1" applyProtection="1">
      <alignment horizontal="left" vertical="center" wrapText="1"/>
      <protection hidden="1"/>
    </xf>
    <xf numFmtId="44" fontId="13" fillId="0" borderId="68" xfId="3" applyFont="1" applyBorder="1" applyAlignment="1" applyProtection="1">
      <alignment horizontal="left" vertical="center" wrapText="1"/>
      <protection hidden="1"/>
    </xf>
    <xf numFmtId="10" fontId="13" fillId="0" borderId="71" xfId="3" applyNumberFormat="1" applyFont="1" applyBorder="1" applyAlignment="1" applyProtection="1">
      <alignment horizontal="center" vertical="center" wrapText="1"/>
      <protection hidden="1"/>
    </xf>
    <xf numFmtId="10" fontId="13" fillId="0" borderId="68" xfId="3" applyNumberFormat="1" applyFont="1" applyBorder="1" applyAlignment="1" applyProtection="1">
      <alignment horizontal="center" vertical="center" wrapText="1"/>
      <protection hidden="1"/>
    </xf>
    <xf numFmtId="10" fontId="13" fillId="0" borderId="42" xfId="3" applyNumberFormat="1" applyFont="1" applyBorder="1" applyAlignment="1" applyProtection="1">
      <alignment horizontal="center" vertical="center" wrapText="1"/>
      <protection hidden="1"/>
    </xf>
    <xf numFmtId="10" fontId="13" fillId="0" borderId="62" xfId="3" applyNumberFormat="1" applyFont="1" applyBorder="1" applyAlignment="1" applyProtection="1">
      <alignment horizontal="center" vertical="center" wrapText="1"/>
      <protection hidden="1"/>
    </xf>
    <xf numFmtId="44" fontId="13" fillId="0" borderId="42" xfId="3" applyFont="1" applyBorder="1" applyAlignment="1" applyProtection="1">
      <alignment horizontal="right" vertical="center" wrapText="1"/>
      <protection hidden="1"/>
    </xf>
    <xf numFmtId="44" fontId="13" fillId="0" borderId="62" xfId="3" applyFont="1" applyBorder="1" applyAlignment="1" applyProtection="1">
      <alignment horizontal="right" vertical="center" wrapText="1"/>
      <protection hidden="1"/>
    </xf>
    <xf numFmtId="0" fontId="35" fillId="0" borderId="0" xfId="0" applyFont="1" applyAlignment="1" applyProtection="1">
      <alignment horizontal="center" textRotation="90"/>
      <protection hidden="1"/>
    </xf>
    <xf numFmtId="0" fontId="13" fillId="0" borderId="0" xfId="0" applyFont="1" applyAlignment="1" applyProtection="1">
      <alignment horizontal="center" textRotation="90"/>
      <protection hidden="1"/>
    </xf>
    <xf numFmtId="44" fontId="4" fillId="0" borderId="9" xfId="3" applyFont="1" applyBorder="1" applyAlignment="1" applyProtection="1">
      <alignment horizontal="left" vertical="center" wrapText="1"/>
      <protection hidden="1"/>
    </xf>
    <xf numFmtId="44" fontId="4" fillId="0" borderId="60" xfId="3" applyFont="1" applyBorder="1" applyAlignment="1" applyProtection="1">
      <alignment horizontal="left" vertical="center" wrapText="1"/>
      <protection hidden="1"/>
    </xf>
    <xf numFmtId="44" fontId="4" fillId="0" borderId="10" xfId="3" applyFont="1" applyBorder="1" applyAlignment="1" applyProtection="1">
      <alignment horizontal="left" vertical="center" wrapText="1"/>
      <protection hidden="1"/>
    </xf>
    <xf numFmtId="44" fontId="4" fillId="0" borderId="61" xfId="3" applyFont="1" applyBorder="1" applyAlignment="1" applyProtection="1">
      <alignment horizontal="left" vertical="center" wrapText="1"/>
      <protection hidden="1"/>
    </xf>
    <xf numFmtId="44" fontId="4" fillId="0" borderId="11" xfId="3" applyFont="1" applyBorder="1" applyAlignment="1" applyProtection="1">
      <alignment horizontal="left" vertical="center" wrapText="1"/>
      <protection hidden="1"/>
    </xf>
    <xf numFmtId="44" fontId="4" fillId="0" borderId="62" xfId="3" applyFont="1" applyBorder="1" applyAlignment="1" applyProtection="1">
      <alignment horizontal="left" vertical="center" wrapText="1"/>
      <protection hidden="1"/>
    </xf>
    <xf numFmtId="44" fontId="4" fillId="0" borderId="66" xfId="3" applyFont="1" applyBorder="1" applyAlignment="1" applyProtection="1">
      <alignment horizontal="left" vertical="center" wrapText="1"/>
      <protection hidden="1"/>
    </xf>
    <xf numFmtId="44" fontId="4" fillId="0" borderId="68" xfId="3" applyFont="1" applyBorder="1" applyAlignment="1" applyProtection="1">
      <alignment horizontal="left" vertical="center" wrapText="1"/>
      <protection hidden="1"/>
    </xf>
    <xf numFmtId="0" fontId="35" fillId="0" borderId="4" xfId="0" applyFont="1" applyBorder="1" applyAlignment="1" applyProtection="1">
      <alignment horizontal="center" textRotation="90"/>
      <protection hidden="1"/>
    </xf>
    <xf numFmtId="44" fontId="34" fillId="0" borderId="66" xfId="3" applyFont="1" applyBorder="1" applyAlignment="1" applyProtection="1">
      <alignment horizontal="left" vertical="center" wrapText="1"/>
      <protection locked="0" hidden="1"/>
    </xf>
    <xf numFmtId="44" fontId="34" fillId="0" borderId="68" xfId="3" applyFont="1" applyBorder="1" applyAlignment="1" applyProtection="1">
      <alignment horizontal="left" vertical="center" wrapText="1"/>
      <protection locked="0" hidden="1"/>
    </xf>
    <xf numFmtId="0" fontId="13" fillId="0" borderId="5" xfId="0" applyFont="1" applyBorder="1" applyAlignment="1" applyProtection="1">
      <alignment horizontal="left" vertical="center" wrapText="1"/>
      <protection hidden="1"/>
    </xf>
    <xf numFmtId="44" fontId="13" fillId="0" borderId="20" xfId="3" applyFont="1" applyBorder="1" applyAlignment="1" applyProtection="1">
      <alignment horizontal="left" vertical="center" wrapText="1"/>
      <protection hidden="1"/>
    </xf>
    <xf numFmtId="44" fontId="13" fillId="0" borderId="21" xfId="3" applyFont="1" applyBorder="1" applyAlignment="1" applyProtection="1">
      <alignment horizontal="left" vertical="center" wrapText="1"/>
      <protection hidden="1"/>
    </xf>
    <xf numFmtId="44" fontId="13" fillId="0" borderId="22" xfId="3" applyFont="1" applyBorder="1" applyAlignment="1" applyProtection="1">
      <alignment horizontal="left" vertical="center" wrapText="1"/>
      <protection hidden="1"/>
    </xf>
    <xf numFmtId="44" fontId="13" fillId="0" borderId="72" xfId="3" applyFont="1" applyBorder="1" applyAlignment="1" applyProtection="1">
      <alignment horizontal="left" vertical="center" wrapText="1"/>
      <protection hidden="1"/>
    </xf>
    <xf numFmtId="10" fontId="34" fillId="0" borderId="30" xfId="2" applyNumberFormat="1" applyFont="1" applyBorder="1" applyAlignment="1" applyProtection="1">
      <alignment horizontal="center" vertical="center" wrapText="1"/>
      <protection locked="0" hidden="1"/>
    </xf>
    <xf numFmtId="10" fontId="34" fillId="0" borderId="35" xfId="2" applyNumberFormat="1" applyFont="1" applyBorder="1" applyAlignment="1" applyProtection="1">
      <alignment horizontal="center" vertical="center" wrapText="1"/>
      <protection locked="0" hidden="1"/>
    </xf>
    <xf numFmtId="10" fontId="34" fillId="0" borderId="31" xfId="2" applyNumberFormat="1" applyFont="1" applyBorder="1" applyAlignment="1" applyProtection="1">
      <alignment horizontal="center" vertical="center" wrapText="1"/>
      <protection locked="0" hidden="1"/>
    </xf>
    <xf numFmtId="10" fontId="34" fillId="0" borderId="36" xfId="2" applyNumberFormat="1" applyFont="1" applyBorder="1" applyAlignment="1" applyProtection="1">
      <alignment horizontal="center" vertical="center" wrapText="1"/>
      <protection locked="0" hidden="1"/>
    </xf>
    <xf numFmtId="0" fontId="13" fillId="0" borderId="32" xfId="0" applyFont="1" applyBorder="1" applyAlignment="1" applyProtection="1">
      <alignment horizontal="left" vertical="center" wrapText="1"/>
      <protection hidden="1"/>
    </xf>
    <xf numFmtId="44" fontId="13" fillId="0" borderId="34" xfId="3" applyFont="1" applyBorder="1" applyAlignment="1" applyProtection="1">
      <alignment horizontal="left" vertical="center" wrapText="1"/>
      <protection hidden="1"/>
    </xf>
    <xf numFmtId="10" fontId="13" fillId="0" borderId="73" xfId="2" applyNumberFormat="1" applyFont="1" applyBorder="1" applyAlignment="1" applyProtection="1">
      <alignment horizontal="center" vertical="center" wrapText="1"/>
      <protection hidden="1"/>
    </xf>
    <xf numFmtId="10" fontId="13" fillId="0" borderId="35" xfId="2" applyNumberFormat="1" applyFont="1" applyBorder="1" applyAlignment="1" applyProtection="1">
      <alignment horizontal="center" vertical="center" wrapText="1"/>
      <protection hidden="1"/>
    </xf>
    <xf numFmtId="10" fontId="13" fillId="0" borderId="36" xfId="2" applyNumberFormat="1" applyFont="1" applyBorder="1" applyAlignment="1" applyProtection="1">
      <alignment horizontal="center" vertical="center" wrapText="1"/>
      <protection hidden="1"/>
    </xf>
    <xf numFmtId="0" fontId="13" fillId="0" borderId="23" xfId="0" applyFont="1" applyBorder="1" applyAlignment="1" applyProtection="1">
      <alignment horizontal="left" vertical="center" wrapText="1"/>
      <protection hidden="1"/>
    </xf>
    <xf numFmtId="44" fontId="13" fillId="0" borderId="29" xfId="3" applyFont="1" applyBorder="1" applyAlignment="1" applyProtection="1">
      <alignment horizontal="left" vertical="center" wrapText="1"/>
      <protection hidden="1"/>
    </xf>
    <xf numFmtId="44" fontId="13" fillId="0" borderId="31" xfId="3" applyFont="1" applyBorder="1" applyAlignment="1" applyProtection="1">
      <alignment horizontal="left" vertical="center" wrapText="1"/>
      <protection hidden="1"/>
    </xf>
    <xf numFmtId="44" fontId="13" fillId="0" borderId="36" xfId="3" applyFont="1" applyBorder="1" applyAlignment="1" applyProtection="1">
      <alignment horizontal="left" vertical="center" wrapText="1"/>
      <protection hidden="1"/>
    </xf>
    <xf numFmtId="10" fontId="34" fillId="0" borderId="70" xfId="2" applyNumberFormat="1" applyFont="1" applyBorder="1" applyAlignment="1" applyProtection="1">
      <alignment horizontal="center" vertical="center" wrapText="1"/>
      <protection locked="0" hidden="1"/>
    </xf>
    <xf numFmtId="10" fontId="34" fillId="0" borderId="73" xfId="2" applyNumberFormat="1" applyFont="1" applyBorder="1" applyAlignment="1" applyProtection="1">
      <alignment horizontal="center" vertical="center" wrapText="1"/>
      <protection locked="0" hidden="1"/>
    </xf>
    <xf numFmtId="10" fontId="13" fillId="0" borderId="41" xfId="2" applyNumberFormat="1" applyFont="1" applyBorder="1" applyAlignment="1" applyProtection="1">
      <alignment horizontal="center" vertical="center" wrapText="1"/>
      <protection hidden="1"/>
    </xf>
    <xf numFmtId="10" fontId="13" fillId="0" borderId="42" xfId="2" applyNumberFormat="1" applyFont="1" applyBorder="1" applyAlignment="1" applyProtection="1">
      <alignment horizontal="center" vertical="center" wrapText="1"/>
      <protection hidden="1"/>
    </xf>
    <xf numFmtId="0" fontId="13" fillId="0" borderId="24" xfId="0" applyFont="1" applyBorder="1" applyAlignment="1" applyProtection="1">
      <alignment horizontal="left" vertical="center" wrapText="1"/>
      <protection hidden="1"/>
    </xf>
    <xf numFmtId="0" fontId="13" fillId="0" borderId="33" xfId="0" applyFont="1" applyBorder="1" applyAlignment="1" applyProtection="1">
      <alignment horizontal="left" vertical="center" wrapText="1"/>
      <protection hidden="1"/>
    </xf>
    <xf numFmtId="44" fontId="13" fillId="0" borderId="30" xfId="3" applyFont="1" applyBorder="1" applyAlignment="1" applyProtection="1">
      <alignment horizontal="left" vertical="center" wrapText="1"/>
      <protection hidden="1"/>
    </xf>
    <xf numFmtId="44" fontId="13" fillId="0" borderId="35" xfId="3" applyFont="1" applyBorder="1" applyAlignment="1" applyProtection="1">
      <alignment horizontal="left" vertical="center" wrapText="1"/>
      <protection hidden="1"/>
    </xf>
    <xf numFmtId="10" fontId="13" fillId="0" borderId="71" xfId="2" applyNumberFormat="1" applyFont="1" applyBorder="1" applyAlignment="1" applyProtection="1">
      <alignment horizontal="center" vertical="center" wrapText="1"/>
      <protection hidden="1"/>
    </xf>
    <xf numFmtId="44" fontId="13" fillId="0" borderId="57" xfId="3" applyFont="1" applyBorder="1" applyAlignment="1" applyProtection="1">
      <alignment horizontal="left" vertical="center" wrapText="1"/>
      <protection hidden="1"/>
    </xf>
    <xf numFmtId="44" fontId="13" fillId="0" borderId="59" xfId="3" applyFont="1" applyBorder="1" applyAlignment="1" applyProtection="1">
      <alignment horizontal="left" vertical="center" wrapText="1"/>
      <protection hidden="1"/>
    </xf>
    <xf numFmtId="0" fontId="13" fillId="0" borderId="52" xfId="0" applyFont="1" applyBorder="1" applyAlignment="1" applyProtection="1">
      <alignment horizontal="left" vertical="center" wrapText="1"/>
      <protection hidden="1"/>
    </xf>
    <xf numFmtId="44" fontId="13" fillId="0" borderId="56" xfId="3" applyFont="1" applyBorder="1" applyAlignment="1" applyProtection="1">
      <alignment horizontal="left" vertical="center" wrapText="1"/>
      <protection hidden="1"/>
    </xf>
    <xf numFmtId="0" fontId="13" fillId="0" borderId="4" xfId="0" applyFont="1" applyBorder="1" applyAlignment="1" applyProtection="1">
      <alignment horizontal="center" textRotation="90"/>
      <protection hidden="1"/>
    </xf>
    <xf numFmtId="44" fontId="4" fillId="0" borderId="9" xfId="3" applyFont="1" applyBorder="1" applyAlignment="1" applyProtection="1">
      <alignment horizontal="left" vertical="center" wrapText="1"/>
      <protection locked="0" hidden="1"/>
    </xf>
    <xf numFmtId="44" fontId="4" fillId="0" borderId="60" xfId="3" applyFont="1" applyBorder="1" applyAlignment="1" applyProtection="1">
      <alignment horizontal="left" vertical="center" wrapText="1"/>
      <protection locked="0" hidden="1"/>
    </xf>
    <xf numFmtId="44" fontId="4" fillId="0" borderId="10" xfId="3" applyFont="1" applyBorder="1" applyAlignment="1" applyProtection="1">
      <alignment horizontal="left" vertical="center" wrapText="1"/>
      <protection locked="0" hidden="1"/>
    </xf>
    <xf numFmtId="44" fontId="4" fillId="0" borderId="61" xfId="3" applyFont="1" applyBorder="1" applyAlignment="1" applyProtection="1">
      <alignment horizontal="left" vertical="center" wrapText="1"/>
      <protection locked="0" hidden="1"/>
    </xf>
    <xf numFmtId="44" fontId="4" fillId="0" borderId="11" xfId="3" applyFont="1" applyBorder="1" applyAlignment="1" applyProtection="1">
      <alignment horizontal="left" vertical="center" wrapText="1"/>
      <protection locked="0" hidden="1"/>
    </xf>
    <xf numFmtId="44" fontId="4" fillId="0" borderId="62" xfId="3" applyFont="1" applyBorder="1" applyAlignment="1" applyProtection="1">
      <alignment horizontal="left" vertical="center" wrapText="1"/>
      <protection locked="0" hidden="1"/>
    </xf>
    <xf numFmtId="44" fontId="4" fillId="0" borderId="66" xfId="3" applyFont="1" applyBorder="1" applyAlignment="1" applyProtection="1">
      <alignment horizontal="left" vertical="center" wrapText="1"/>
      <protection locked="0" hidden="1"/>
    </xf>
    <xf numFmtId="44" fontId="4" fillId="0" borderId="68" xfId="3" applyFont="1" applyBorder="1" applyAlignment="1" applyProtection="1">
      <alignment horizontal="left" vertical="center" wrapText="1"/>
      <protection locked="0" hidden="1"/>
    </xf>
    <xf numFmtId="10" fontId="4" fillId="0" borderId="30" xfId="2" applyNumberFormat="1" applyFont="1" applyBorder="1" applyAlignment="1" applyProtection="1">
      <alignment horizontal="center" vertical="center" wrapText="1"/>
      <protection locked="0" hidden="1"/>
    </xf>
    <xf numFmtId="10" fontId="4" fillId="0" borderId="35" xfId="2" applyNumberFormat="1" applyFont="1" applyBorder="1" applyAlignment="1" applyProtection="1">
      <alignment horizontal="center" vertical="center" wrapText="1"/>
      <protection locked="0" hidden="1"/>
    </xf>
    <xf numFmtId="10" fontId="4" fillId="0" borderId="31" xfId="2" applyNumberFormat="1" applyFont="1" applyBorder="1" applyAlignment="1" applyProtection="1">
      <alignment horizontal="center" vertical="center" wrapText="1"/>
      <protection locked="0" hidden="1"/>
    </xf>
    <xf numFmtId="10" fontId="4" fillId="0" borderId="36" xfId="2" applyNumberFormat="1" applyFont="1" applyBorder="1" applyAlignment="1" applyProtection="1">
      <alignment horizontal="center" vertical="center" wrapText="1"/>
      <protection locked="0" hidden="1"/>
    </xf>
    <xf numFmtId="10" fontId="4" fillId="0" borderId="70" xfId="2" applyNumberFormat="1" applyFont="1" applyBorder="1" applyAlignment="1" applyProtection="1">
      <alignment horizontal="center" vertical="center" wrapText="1"/>
      <protection locked="0" hidden="1"/>
    </xf>
    <xf numFmtId="10" fontId="4" fillId="0" borderId="73" xfId="2" applyNumberFormat="1" applyFont="1" applyBorder="1" applyAlignment="1" applyProtection="1">
      <alignment horizontal="center" vertical="center" wrapText="1"/>
      <protection locked="0" hidden="1"/>
    </xf>
    <xf numFmtId="10" fontId="13" fillId="0" borderId="30" xfId="2" applyNumberFormat="1" applyFont="1" applyBorder="1" applyAlignment="1" applyProtection="1">
      <alignment horizontal="center" vertical="center" wrapText="1"/>
      <protection hidden="1"/>
    </xf>
    <xf numFmtId="10" fontId="13" fillId="0" borderId="31" xfId="2" applyNumberFormat="1" applyFont="1" applyBorder="1" applyAlignment="1" applyProtection="1">
      <alignment horizontal="center" vertical="center" wrapText="1"/>
      <protection hidden="1"/>
    </xf>
    <xf numFmtId="10" fontId="13" fillId="0" borderId="70" xfId="2" applyNumberFormat="1" applyFont="1" applyBorder="1" applyAlignment="1" applyProtection="1">
      <alignment horizontal="center" vertical="center" wrapText="1"/>
      <protection hidden="1"/>
    </xf>
    <xf numFmtId="1" fontId="13" fillId="0" borderId="46" xfId="1" applyNumberFormat="1" applyFont="1" applyBorder="1" applyAlignment="1" applyProtection="1">
      <alignment horizontal="center" vertical="center"/>
      <protection hidden="1"/>
    </xf>
    <xf numFmtId="1" fontId="13" fillId="0" borderId="47" xfId="1" applyNumberFormat="1" applyFont="1" applyBorder="1" applyAlignment="1" applyProtection="1">
      <alignment horizontal="center" vertical="center"/>
      <protection hidden="1"/>
    </xf>
    <xf numFmtId="1" fontId="13" fillId="0" borderId="48" xfId="1" applyNumberFormat="1" applyFont="1" applyBorder="1" applyAlignment="1" applyProtection="1">
      <alignment horizontal="center" vertical="center"/>
      <protection hidden="1"/>
    </xf>
    <xf numFmtId="1" fontId="13" fillId="0" borderId="32" xfId="1" applyNumberFormat="1" applyFont="1" applyBorder="1" applyAlignment="1" applyProtection="1">
      <alignment horizontal="center" vertical="center"/>
      <protection hidden="1"/>
    </xf>
    <xf numFmtId="1" fontId="13" fillId="0" borderId="50" xfId="1" applyNumberFormat="1" applyFont="1" applyBorder="1" applyAlignment="1" applyProtection="1">
      <alignment horizontal="center" vertical="center"/>
      <protection hidden="1"/>
    </xf>
    <xf numFmtId="1" fontId="13" fillId="0" borderId="37" xfId="1" applyNumberFormat="1" applyFont="1" applyBorder="1" applyAlignment="1" applyProtection="1">
      <alignment horizontal="center" vertical="center"/>
      <protection hidden="1"/>
    </xf>
    <xf numFmtId="1" fontId="13" fillId="0" borderId="38" xfId="1" applyNumberFormat="1" applyFont="1" applyBorder="1" applyAlignment="1" applyProtection="1">
      <alignment horizontal="center" vertical="center"/>
      <protection hidden="1"/>
    </xf>
    <xf numFmtId="1" fontId="13" fillId="0" borderId="54" xfId="1" applyNumberFormat="1" applyFont="1" applyBorder="1" applyAlignment="1" applyProtection="1">
      <alignment horizontal="center" vertical="center"/>
      <protection hidden="1"/>
    </xf>
    <xf numFmtId="1" fontId="13" fillId="0" borderId="43" xfId="1" applyNumberFormat="1" applyFont="1" applyBorder="1" applyAlignment="1" applyProtection="1">
      <alignment horizontal="center" vertical="center"/>
      <protection hidden="1"/>
    </xf>
    <xf numFmtId="1" fontId="13" fillId="0" borderId="13" xfId="1" applyNumberFormat="1" applyFont="1" applyBorder="1" applyAlignment="1" applyProtection="1">
      <alignment horizontal="center" vertical="center"/>
      <protection hidden="1"/>
    </xf>
    <xf numFmtId="1" fontId="13" fillId="0" borderId="18" xfId="1" applyNumberFormat="1" applyFont="1" applyBorder="1" applyAlignment="1" applyProtection="1">
      <alignment horizontal="center" vertical="center"/>
      <protection hidden="1"/>
    </xf>
    <xf numFmtId="1" fontId="13" fillId="0" borderId="19" xfId="1" applyNumberFormat="1" applyFont="1" applyBorder="1" applyAlignment="1" applyProtection="1">
      <alignment horizontal="center" vertical="center"/>
      <protection hidden="1"/>
    </xf>
    <xf numFmtId="0" fontId="49" fillId="0" borderId="0" xfId="0" applyFont="1" applyAlignment="1" applyProtection="1">
      <alignment textRotation="90"/>
      <protection hidden="1"/>
    </xf>
    <xf numFmtId="0" fontId="11" fillId="0" borderId="9" xfId="0" applyFont="1" applyBorder="1" applyAlignment="1" applyProtection="1">
      <alignment horizontal="center" vertical="center"/>
      <protection hidden="1"/>
    </xf>
    <xf numFmtId="0" fontId="11" fillId="0" borderId="10" xfId="0" applyFont="1" applyBorder="1" applyAlignment="1" applyProtection="1">
      <alignment horizontal="center" vertical="center"/>
      <protection hidden="1"/>
    </xf>
    <xf numFmtId="0" fontId="11" fillId="0" borderId="11" xfId="0" applyFont="1" applyBorder="1" applyAlignment="1" applyProtection="1">
      <alignment horizontal="center" vertical="center"/>
      <protection hidden="1"/>
    </xf>
    <xf numFmtId="1" fontId="4" fillId="4" borderId="8" xfId="3" applyNumberFormat="1" applyFont="1" applyFill="1" applyBorder="1" applyAlignment="1" applyProtection="1">
      <alignment horizontal="center" vertical="center" wrapText="1"/>
      <protection hidden="1"/>
    </xf>
    <xf numFmtId="1" fontId="4" fillId="4" borderId="7" xfId="3" applyNumberFormat="1" applyFont="1" applyFill="1" applyBorder="1" applyAlignment="1" applyProtection="1">
      <alignment horizontal="center" vertical="center" wrapText="1"/>
      <protection hidden="1"/>
    </xf>
    <xf numFmtId="1" fontId="4" fillId="4" borderId="6" xfId="3" applyNumberFormat="1" applyFont="1" applyFill="1" applyBorder="1" applyAlignment="1" applyProtection="1">
      <alignment horizontal="center" vertical="center" wrapText="1"/>
      <protection hidden="1"/>
    </xf>
    <xf numFmtId="4" fontId="4" fillId="0" borderId="13" xfId="1" applyNumberFormat="1" applyFont="1" applyBorder="1" applyAlignment="1" applyProtection="1">
      <alignment horizontal="center" vertical="center"/>
      <protection hidden="1"/>
    </xf>
    <xf numFmtId="4" fontId="4" fillId="0" borderId="18" xfId="1" applyNumberFormat="1" applyFont="1" applyBorder="1" applyAlignment="1" applyProtection="1">
      <alignment horizontal="center" vertical="center"/>
      <protection hidden="1"/>
    </xf>
    <xf numFmtId="4" fontId="4" fillId="0" borderId="19" xfId="1" applyNumberFormat="1" applyFont="1" applyBorder="1" applyAlignment="1" applyProtection="1">
      <alignment horizontal="center" vertical="center"/>
      <protection hidden="1"/>
    </xf>
    <xf numFmtId="4" fontId="13" fillId="0" borderId="13" xfId="1" applyNumberFormat="1" applyFont="1" applyBorder="1" applyAlignment="1" applyProtection="1">
      <alignment horizontal="center" vertical="center"/>
      <protection hidden="1"/>
    </xf>
    <xf numFmtId="4" fontId="13" fillId="0" borderId="18" xfId="1" applyNumberFormat="1" applyFont="1" applyBorder="1" applyAlignment="1" applyProtection="1">
      <alignment horizontal="center" vertical="center"/>
      <protection hidden="1"/>
    </xf>
    <xf numFmtId="4" fontId="13" fillId="0" borderId="19" xfId="1" applyNumberFormat="1" applyFont="1" applyBorder="1" applyAlignment="1" applyProtection="1">
      <alignment horizontal="center" vertical="center"/>
      <protection hidden="1"/>
    </xf>
    <xf numFmtId="44" fontId="34" fillId="0" borderId="20" xfId="3" applyFont="1" applyBorder="1" applyAlignment="1" applyProtection="1">
      <alignment horizontal="left" vertical="center" wrapText="1"/>
      <protection locked="0" hidden="1"/>
    </xf>
    <xf numFmtId="44" fontId="34" fillId="0" borderId="21" xfId="3" applyFont="1" applyBorder="1" applyAlignment="1" applyProtection="1">
      <alignment horizontal="left" vertical="center" wrapText="1"/>
      <protection locked="0" hidden="1"/>
    </xf>
    <xf numFmtId="44" fontId="34" fillId="0" borderId="22" xfId="3" applyFont="1" applyBorder="1" applyAlignment="1" applyProtection="1">
      <alignment horizontal="left" vertical="center" wrapText="1"/>
      <protection locked="0" hidden="1"/>
    </xf>
    <xf numFmtId="44" fontId="14" fillId="0" borderId="8" xfId="3" applyFont="1" applyBorder="1" applyAlignment="1" applyProtection="1">
      <alignment horizontal="right" vertical="center" wrapText="1"/>
      <protection hidden="1"/>
    </xf>
    <xf numFmtId="44" fontId="14" fillId="0" borderId="5" xfId="3" applyFont="1" applyBorder="1" applyAlignment="1" applyProtection="1">
      <alignment horizontal="right" vertical="center" wrapText="1"/>
      <protection hidden="1"/>
    </xf>
    <xf numFmtId="44" fontId="13" fillId="0" borderId="7" xfId="3" applyFont="1" applyBorder="1" applyAlignment="1" applyProtection="1">
      <alignment horizontal="left" vertical="center" wrapText="1"/>
      <protection hidden="1"/>
    </xf>
    <xf numFmtId="44" fontId="13" fillId="0" borderId="0" xfId="3" applyFont="1" applyBorder="1" applyAlignment="1" applyProtection="1">
      <alignment horizontal="left" vertical="center" wrapText="1"/>
      <protection hidden="1"/>
    </xf>
    <xf numFmtId="44" fontId="13" fillId="0" borderId="6" xfId="3" applyFont="1" applyBorder="1" applyAlignment="1" applyProtection="1">
      <alignment horizontal="left" vertical="center" wrapText="1"/>
      <protection hidden="1"/>
    </xf>
    <xf numFmtId="44" fontId="13" fillId="0" borderId="4" xfId="3" applyFont="1" applyBorder="1" applyAlignment="1" applyProtection="1">
      <alignment horizontal="left" vertical="center" wrapText="1"/>
      <protection hidden="1"/>
    </xf>
    <xf numFmtId="44" fontId="13" fillId="0" borderId="5" xfId="3" applyFont="1" applyBorder="1" applyAlignment="1" applyProtection="1">
      <alignment horizontal="right" vertical="center" wrapText="1"/>
      <protection hidden="1"/>
    </xf>
    <xf numFmtId="44" fontId="13" fillId="0" borderId="3" xfId="3" applyFont="1" applyBorder="1" applyAlignment="1" applyProtection="1">
      <alignment horizontal="right" vertical="center" wrapText="1"/>
      <protection hidden="1"/>
    </xf>
    <xf numFmtId="44" fontId="13" fillId="0" borderId="0" xfId="3" applyFont="1" applyBorder="1" applyAlignment="1" applyProtection="1">
      <alignment horizontal="right" vertical="center" wrapText="1"/>
      <protection hidden="1"/>
    </xf>
    <xf numFmtId="44" fontId="13" fillId="0" borderId="2" xfId="3" applyFont="1" applyBorder="1" applyAlignment="1" applyProtection="1">
      <alignment horizontal="right" vertical="center" wrapText="1"/>
      <protection hidden="1"/>
    </xf>
    <xf numFmtId="44" fontId="14" fillId="0" borderId="4" xfId="3" applyFont="1" applyBorder="1" applyAlignment="1" applyProtection="1">
      <alignment horizontal="right" vertical="center" wrapText="1"/>
      <protection hidden="1"/>
    </xf>
    <xf numFmtId="44" fontId="14" fillId="0" borderId="1" xfId="3" applyFont="1" applyBorder="1" applyAlignment="1" applyProtection="1">
      <alignment horizontal="right" vertical="center" wrapText="1"/>
      <protection hidden="1"/>
    </xf>
    <xf numFmtId="44" fontId="13" fillId="0" borderId="71" xfId="3" applyFont="1" applyBorder="1" applyAlignment="1" applyProtection="1">
      <alignment horizontal="left" vertical="center" wrapText="1"/>
      <protection hidden="1"/>
    </xf>
    <xf numFmtId="44" fontId="14" fillId="0" borderId="0" xfId="3" applyFont="1" applyBorder="1" applyAlignment="1" applyProtection="1">
      <alignment horizontal="right" vertical="center" wrapText="1"/>
      <protection hidden="1"/>
    </xf>
    <xf numFmtId="44" fontId="4" fillId="0" borderId="20" xfId="3" applyFont="1" applyBorder="1" applyAlignment="1" applyProtection="1">
      <alignment horizontal="left" vertical="center" wrapText="1"/>
      <protection hidden="1"/>
    </xf>
    <xf numFmtId="44" fontId="4" fillId="0" borderId="21" xfId="3" applyFont="1" applyBorder="1" applyAlignment="1" applyProtection="1">
      <alignment horizontal="left" vertical="center" wrapText="1"/>
      <protection hidden="1"/>
    </xf>
    <xf numFmtId="44" fontId="4" fillId="0" borderId="22" xfId="3" applyFont="1" applyBorder="1" applyAlignment="1" applyProtection="1">
      <alignment horizontal="left" vertical="center" wrapText="1"/>
      <protection hidden="1"/>
    </xf>
    <xf numFmtId="10" fontId="4" fillId="0" borderId="30" xfId="2" applyNumberFormat="1" applyFont="1" applyBorder="1" applyAlignment="1" applyProtection="1">
      <alignment horizontal="center" vertical="center" wrapText="1"/>
      <protection hidden="1"/>
    </xf>
    <xf numFmtId="10" fontId="4" fillId="0" borderId="35" xfId="2" applyNumberFormat="1" applyFont="1" applyBorder="1" applyAlignment="1" applyProtection="1">
      <alignment horizontal="center" vertical="center" wrapText="1"/>
      <protection hidden="1"/>
    </xf>
    <xf numFmtId="10" fontId="4" fillId="0" borderId="31" xfId="2" applyNumberFormat="1" applyFont="1" applyBorder="1" applyAlignment="1" applyProtection="1">
      <alignment horizontal="center" vertical="center" wrapText="1"/>
      <protection hidden="1"/>
    </xf>
    <xf numFmtId="10" fontId="4" fillId="0" borderId="36" xfId="2" applyNumberFormat="1" applyFont="1" applyBorder="1" applyAlignment="1" applyProtection="1">
      <alignment horizontal="center" vertical="center" wrapText="1"/>
      <protection hidden="1"/>
    </xf>
    <xf numFmtId="10" fontId="4" fillId="0" borderId="70" xfId="2" applyNumberFormat="1" applyFont="1" applyBorder="1" applyAlignment="1" applyProtection="1">
      <alignment horizontal="center" vertical="center" wrapText="1"/>
      <protection hidden="1"/>
    </xf>
    <xf numFmtId="10" fontId="4" fillId="0" borderId="73" xfId="2" applyNumberFormat="1" applyFont="1" applyBorder="1" applyAlignment="1" applyProtection="1">
      <alignment horizontal="center" vertical="center" wrapText="1"/>
      <protection hidden="1"/>
    </xf>
    <xf numFmtId="0" fontId="29" fillId="0" borderId="0" xfId="0" applyFont="1" applyAlignment="1" applyProtection="1">
      <alignment horizontal="center" textRotation="90"/>
      <protection hidden="1"/>
    </xf>
    <xf numFmtId="0" fontId="49" fillId="0" borderId="4" xfId="0" applyFont="1" applyBorder="1" applyAlignment="1" applyProtection="1">
      <alignment horizontal="center" textRotation="90"/>
      <protection hidden="1"/>
    </xf>
    <xf numFmtId="0" fontId="49" fillId="0" borderId="0" xfId="0" applyFont="1" applyBorder="1" applyAlignment="1" applyProtection="1">
      <alignment horizontal="center" textRotation="90"/>
      <protection hidden="1"/>
    </xf>
    <xf numFmtId="0" fontId="29" fillId="0" borderId="0" xfId="0" applyFont="1" applyAlignment="1">
      <alignment textRotation="90"/>
    </xf>
    <xf numFmtId="0" fontId="49" fillId="0" borderId="0" xfId="0" applyFont="1" applyAlignment="1">
      <alignment textRotation="90"/>
    </xf>
    <xf numFmtId="0" fontId="11" fillId="3" borderId="82" xfId="0" applyFont="1" applyFill="1" applyBorder="1" applyAlignment="1" applyProtection="1">
      <alignment horizontal="center" vertical="center" wrapText="1"/>
      <protection hidden="1"/>
    </xf>
    <xf numFmtId="0" fontId="11" fillId="3" borderId="2" xfId="0" applyFont="1" applyFill="1" applyBorder="1" applyAlignment="1" applyProtection="1">
      <alignment horizontal="center" vertical="center" wrapText="1"/>
      <protection hidden="1"/>
    </xf>
    <xf numFmtId="0" fontId="11" fillId="3" borderId="68" xfId="0" applyFont="1" applyFill="1" applyBorder="1" applyAlignment="1" applyProtection="1">
      <alignment horizontal="center" vertical="center" wrapText="1"/>
      <protection hidden="1"/>
    </xf>
    <xf numFmtId="44" fontId="11" fillId="3" borderId="82" xfId="3" applyFont="1" applyFill="1" applyBorder="1" applyAlignment="1" applyProtection="1">
      <alignment horizontal="center" vertical="center" wrapText="1"/>
      <protection hidden="1"/>
    </xf>
    <xf numFmtId="44" fontId="11" fillId="3" borderId="2" xfId="3" applyFont="1" applyFill="1" applyBorder="1" applyAlignment="1" applyProtection="1">
      <alignment horizontal="center" vertical="center" wrapText="1"/>
      <protection hidden="1"/>
    </xf>
    <xf numFmtId="44" fontId="11" fillId="3" borderId="1" xfId="3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textRotation="90"/>
      <protection hidden="1"/>
    </xf>
    <xf numFmtId="44" fontId="28" fillId="0" borderId="0" xfId="3" applyFont="1" applyFill="1" applyBorder="1" applyAlignment="1" applyProtection="1">
      <alignment horizontal="right" vertical="center"/>
      <protection hidden="1"/>
    </xf>
    <xf numFmtId="0" fontId="22" fillId="4" borderId="23" xfId="0" applyFont="1" applyFill="1" applyBorder="1" applyAlignment="1" applyProtection="1">
      <alignment horizontal="center" vertical="center" wrapText="1"/>
      <protection hidden="1"/>
    </xf>
    <xf numFmtId="0" fontId="22" fillId="4" borderId="53" xfId="0" applyFont="1" applyFill="1" applyBorder="1" applyAlignment="1" applyProtection="1">
      <alignment horizontal="center" vertical="center"/>
      <protection hidden="1"/>
    </xf>
    <xf numFmtId="0" fontId="22" fillId="4" borderId="24" xfId="0" applyFont="1" applyFill="1" applyBorder="1" applyAlignment="1" applyProtection="1">
      <alignment horizontal="center" vertical="center" wrapText="1"/>
      <protection hidden="1"/>
    </xf>
    <xf numFmtId="0" fontId="22" fillId="4" borderId="52" xfId="0" applyFont="1" applyFill="1" applyBorder="1" applyAlignment="1" applyProtection="1">
      <alignment horizontal="center" vertical="center" wrapText="1"/>
      <protection hidden="1"/>
    </xf>
    <xf numFmtId="0" fontId="22" fillId="4" borderId="64" xfId="0" applyFont="1" applyFill="1" applyBorder="1" applyAlignment="1" applyProtection="1">
      <alignment horizontal="center" vertical="center" wrapText="1"/>
      <protection hidden="1"/>
    </xf>
    <xf numFmtId="0" fontId="22" fillId="4" borderId="63" xfId="0" applyFont="1" applyFill="1" applyBorder="1" applyAlignment="1" applyProtection="1">
      <alignment horizontal="center" vertical="center"/>
      <protection hidden="1"/>
    </xf>
    <xf numFmtId="0" fontId="22" fillId="4" borderId="23" xfId="0" applyFont="1" applyFill="1" applyBorder="1" applyAlignment="1" applyProtection="1">
      <alignment horizontal="center" vertical="center"/>
      <protection hidden="1"/>
    </xf>
    <xf numFmtId="0" fontId="22" fillId="4" borderId="52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/>
      <protection hidden="1"/>
    </xf>
    <xf numFmtId="164" fontId="4" fillId="0" borderId="24" xfId="1" applyNumberFormat="1" applyFont="1" applyBorder="1" applyAlignment="1" applyProtection="1">
      <alignment horizontal="center" vertical="center"/>
      <protection hidden="1"/>
    </xf>
    <xf numFmtId="164" fontId="4" fillId="0" borderId="52" xfId="1" applyNumberFormat="1" applyFont="1" applyBorder="1" applyAlignment="1" applyProtection="1">
      <alignment horizontal="center" vertical="center"/>
      <protection hidden="1"/>
    </xf>
    <xf numFmtId="164" fontId="13" fillId="0" borderId="73" xfId="1" applyNumberFormat="1" applyFont="1" applyBorder="1" applyAlignment="1" applyProtection="1">
      <alignment horizontal="center" vertical="center"/>
      <protection hidden="1"/>
    </xf>
    <xf numFmtId="164" fontId="13" fillId="0" borderId="35" xfId="1" applyNumberFormat="1" applyFont="1" applyBorder="1" applyAlignment="1" applyProtection="1">
      <alignment horizontal="center" vertical="center"/>
      <protection hidden="1"/>
    </xf>
    <xf numFmtId="164" fontId="13" fillId="0" borderId="51" xfId="1" applyNumberFormat="1" applyFont="1" applyBorder="1" applyAlignment="1" applyProtection="1">
      <alignment horizontal="center" vertical="center"/>
      <protection hidden="1"/>
    </xf>
    <xf numFmtId="164" fontId="13" fillId="0" borderId="78" xfId="1" applyNumberFormat="1" applyFont="1" applyBorder="1" applyAlignment="1" applyProtection="1">
      <alignment horizontal="center" vertical="center"/>
      <protection hidden="1"/>
    </xf>
    <xf numFmtId="164" fontId="13" fillId="0" borderId="57" xfId="1" applyNumberFormat="1" applyFont="1" applyBorder="1" applyAlignment="1" applyProtection="1">
      <alignment horizontal="center" vertical="center"/>
      <protection hidden="1"/>
    </xf>
    <xf numFmtId="164" fontId="13" fillId="0" borderId="58" xfId="1" applyNumberFormat="1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left" textRotation="90"/>
      <protection hidden="1"/>
    </xf>
    <xf numFmtId="164" fontId="16" fillId="0" borderId="73" xfId="1" applyNumberFormat="1" applyFont="1" applyBorder="1" applyAlignment="1" applyProtection="1">
      <alignment horizontal="center" vertical="center"/>
      <protection locked="0" hidden="1"/>
    </xf>
    <xf numFmtId="164" fontId="16" fillId="0" borderId="35" xfId="1" applyNumberFormat="1" applyFont="1" applyBorder="1" applyAlignment="1" applyProtection="1">
      <alignment horizontal="center" vertical="center"/>
      <protection locked="0" hidden="1"/>
    </xf>
    <xf numFmtId="164" fontId="16" fillId="0" borderId="51" xfId="1" applyNumberFormat="1" applyFont="1" applyBorder="1" applyAlignment="1" applyProtection="1">
      <alignment horizontal="center" vertical="center"/>
      <protection locked="0" hidden="1"/>
    </xf>
    <xf numFmtId="164" fontId="13" fillId="0" borderId="32" xfId="1" applyNumberFormat="1" applyFont="1" applyBorder="1" applyAlignment="1" applyProtection="1">
      <alignment horizontal="center" vertical="center"/>
      <protection hidden="1"/>
    </xf>
    <xf numFmtId="164" fontId="13" fillId="0" borderId="50" xfId="1" applyNumberFormat="1" applyFont="1" applyBorder="1" applyAlignment="1" applyProtection="1">
      <alignment horizontal="center" vertical="center"/>
      <protection hidden="1"/>
    </xf>
    <xf numFmtId="0" fontId="4" fillId="0" borderId="75" xfId="0" applyFont="1" applyBorder="1" applyAlignment="1" applyProtection="1">
      <alignment horizontal="left" vertical="center"/>
      <protection hidden="1"/>
    </xf>
    <xf numFmtId="0" fontId="4" fillId="0" borderId="77" xfId="0" applyFont="1" applyBorder="1" applyAlignment="1" applyProtection="1">
      <alignment horizontal="left" vertical="center"/>
      <protection hidden="1"/>
    </xf>
    <xf numFmtId="164" fontId="4" fillId="0" borderId="29" xfId="1" applyNumberFormat="1" applyFont="1" applyBorder="1" applyAlignment="1" applyProtection="1">
      <alignment horizontal="center" vertical="center"/>
      <protection hidden="1"/>
    </xf>
    <xf numFmtId="164" fontId="4" fillId="0" borderId="30" xfId="1" applyNumberFormat="1" applyFont="1" applyBorder="1" applyAlignment="1" applyProtection="1">
      <alignment horizontal="center" vertical="center"/>
      <protection hidden="1"/>
    </xf>
    <xf numFmtId="164" fontId="4" fillId="0" borderId="49" xfId="1" applyNumberFormat="1" applyFont="1" applyBorder="1" applyAlignment="1" applyProtection="1">
      <alignment horizontal="center" vertical="center"/>
      <protection hidden="1"/>
    </xf>
    <xf numFmtId="164" fontId="50" fillId="0" borderId="73" xfId="1" applyNumberFormat="1" applyFont="1" applyBorder="1" applyAlignment="1" applyProtection="1">
      <alignment horizontal="center" vertical="center"/>
      <protection hidden="1"/>
    </xf>
    <xf numFmtId="164" fontId="50" fillId="0" borderId="35" xfId="1" applyNumberFormat="1" applyFont="1" applyBorder="1" applyAlignment="1" applyProtection="1">
      <alignment horizontal="center" vertical="center"/>
      <protection hidden="1"/>
    </xf>
    <xf numFmtId="164" fontId="50" fillId="0" borderId="51" xfId="1" applyNumberFormat="1" applyFont="1" applyBorder="1" applyAlignment="1" applyProtection="1">
      <alignment horizontal="center" vertical="center"/>
      <protection hidden="1"/>
    </xf>
    <xf numFmtId="164" fontId="50" fillId="0" borderId="78" xfId="1" applyNumberFormat="1" applyFont="1" applyBorder="1" applyAlignment="1" applyProtection="1">
      <alignment horizontal="center" vertical="center"/>
      <protection hidden="1"/>
    </xf>
    <xf numFmtId="164" fontId="50" fillId="0" borderId="57" xfId="1" applyNumberFormat="1" applyFont="1" applyBorder="1" applyAlignment="1" applyProtection="1">
      <alignment horizontal="center" vertical="center"/>
      <protection hidden="1"/>
    </xf>
    <xf numFmtId="164" fontId="50" fillId="0" borderId="58" xfId="1" applyNumberFormat="1" applyFont="1" applyBorder="1" applyAlignment="1" applyProtection="1">
      <alignment horizontal="center" vertical="center"/>
      <protection hidden="1"/>
    </xf>
    <xf numFmtId="164" fontId="18" fillId="0" borderId="73" xfId="1" applyNumberFormat="1" applyFont="1" applyBorder="1" applyAlignment="1" applyProtection="1">
      <alignment horizontal="center" vertical="center"/>
      <protection hidden="1"/>
    </xf>
    <xf numFmtId="164" fontId="18" fillId="0" borderId="35" xfId="1" applyNumberFormat="1" applyFont="1" applyBorder="1" applyAlignment="1" applyProtection="1">
      <alignment horizontal="center" vertical="center"/>
      <protection hidden="1"/>
    </xf>
    <xf numFmtId="164" fontId="18" fillId="0" borderId="51" xfId="1" applyNumberFormat="1" applyFont="1" applyBorder="1" applyAlignment="1" applyProtection="1">
      <alignment horizontal="center" vertical="center"/>
      <protection hidden="1"/>
    </xf>
    <xf numFmtId="164" fontId="50" fillId="0" borderId="32" xfId="1" applyNumberFormat="1" applyFont="1" applyBorder="1" applyAlignment="1" applyProtection="1">
      <alignment horizontal="center" vertical="center"/>
      <protection hidden="1"/>
    </xf>
    <xf numFmtId="164" fontId="50" fillId="0" borderId="50" xfId="1" applyNumberFormat="1" applyFont="1" applyBorder="1" applyAlignment="1" applyProtection="1">
      <alignment horizontal="center" vertical="center"/>
      <protection hidden="1"/>
    </xf>
    <xf numFmtId="0" fontId="3" fillId="0" borderId="0" xfId="0" applyFont="1" applyBorder="1" applyProtection="1">
      <protection hidden="1"/>
    </xf>
  </cellXfs>
  <cellStyles count="7">
    <cellStyle name="Euro" xfId="3"/>
    <cellStyle name="Komma" xfId="1" builtinId="3"/>
    <cellStyle name="Link" xfId="6" builtinId="8"/>
    <cellStyle name="Prozent" xfId="2" builtinId="5"/>
    <cellStyle name="Standard" xfId="0" builtinId="0"/>
    <cellStyle name="Standard 2" xfId="5"/>
    <cellStyle name="Währung" xfId="4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="1">
                <a:solidFill>
                  <a:sysClr val="windowText" lastClr="000000"/>
                </a:solidFill>
              </a:rPr>
              <a:t>Fall 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Kosten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'401'!$AE$83:$AE$93</c:f>
              <c:numCache>
                <c:formatCode>#,##0.00_ ;\-#,##0.00\ </c:formatCode>
                <c:ptCount val="11"/>
                <c:pt idx="0">
                  <c:v>0</c:v>
                </c:pt>
                <c:pt idx="1">
                  <c:v>2500</c:v>
                </c:pt>
                <c:pt idx="2">
                  <c:v>5000</c:v>
                </c:pt>
                <c:pt idx="3">
                  <c:v>7500</c:v>
                </c:pt>
                <c:pt idx="4">
                  <c:v>10000</c:v>
                </c:pt>
                <c:pt idx="5">
                  <c:v>12500</c:v>
                </c:pt>
                <c:pt idx="6">
                  <c:v>15000</c:v>
                </c:pt>
                <c:pt idx="7">
                  <c:v>17500</c:v>
                </c:pt>
                <c:pt idx="8">
                  <c:v>20000</c:v>
                </c:pt>
                <c:pt idx="9">
                  <c:v>22500</c:v>
                </c:pt>
                <c:pt idx="10">
                  <c:v>25000</c:v>
                </c:pt>
              </c:numCache>
            </c:numRef>
          </c:cat>
          <c:val>
            <c:numRef>
              <c:f>'401'!$AF$83:$AF$93</c:f>
              <c:numCache>
                <c:formatCode>#,##0.00_ ;\-#,##0.00\ </c:formatCode>
                <c:ptCount val="11"/>
                <c:pt idx="0">
                  <c:v>13800</c:v>
                </c:pt>
                <c:pt idx="1">
                  <c:v>20450</c:v>
                </c:pt>
                <c:pt idx="2">
                  <c:v>27100</c:v>
                </c:pt>
                <c:pt idx="3">
                  <c:v>33750</c:v>
                </c:pt>
                <c:pt idx="4">
                  <c:v>40400</c:v>
                </c:pt>
                <c:pt idx="5">
                  <c:v>47050</c:v>
                </c:pt>
                <c:pt idx="6">
                  <c:v>53700</c:v>
                </c:pt>
                <c:pt idx="7">
                  <c:v>60350</c:v>
                </c:pt>
                <c:pt idx="8">
                  <c:v>67000</c:v>
                </c:pt>
                <c:pt idx="9">
                  <c:v>73650</c:v>
                </c:pt>
                <c:pt idx="10">
                  <c:v>80300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14-4680-B2D0-E012B0752CCA}"/>
            </c:ext>
          </c:extLst>
        </c:ser>
        <c:ser>
          <c:idx val="1"/>
          <c:order val="1"/>
          <c:tx>
            <c:v>Erlöse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'401'!$AE$83:$AE$93</c:f>
              <c:numCache>
                <c:formatCode>#,##0.00_ ;\-#,##0.00\ </c:formatCode>
                <c:ptCount val="11"/>
                <c:pt idx="0">
                  <c:v>0</c:v>
                </c:pt>
                <c:pt idx="1">
                  <c:v>2500</c:v>
                </c:pt>
                <c:pt idx="2">
                  <c:v>5000</c:v>
                </c:pt>
                <c:pt idx="3">
                  <c:v>7500</c:v>
                </c:pt>
                <c:pt idx="4">
                  <c:v>10000</c:v>
                </c:pt>
                <c:pt idx="5">
                  <c:v>12500</c:v>
                </c:pt>
                <c:pt idx="6">
                  <c:v>15000</c:v>
                </c:pt>
                <c:pt idx="7">
                  <c:v>17500</c:v>
                </c:pt>
                <c:pt idx="8">
                  <c:v>20000</c:v>
                </c:pt>
                <c:pt idx="9">
                  <c:v>22500</c:v>
                </c:pt>
                <c:pt idx="10">
                  <c:v>25000</c:v>
                </c:pt>
              </c:numCache>
            </c:numRef>
          </c:cat>
          <c:val>
            <c:numRef>
              <c:f>'401'!$AG$83:$AG$93</c:f>
              <c:numCache>
                <c:formatCode>#,##0.00_ ;\-#,##0.00\ </c:formatCode>
                <c:ptCount val="11"/>
                <c:pt idx="0">
                  <c:v>0</c:v>
                </c:pt>
                <c:pt idx="1">
                  <c:v>10750</c:v>
                </c:pt>
                <c:pt idx="2">
                  <c:v>21500</c:v>
                </c:pt>
                <c:pt idx="3">
                  <c:v>32250</c:v>
                </c:pt>
                <c:pt idx="4">
                  <c:v>43000</c:v>
                </c:pt>
                <c:pt idx="5">
                  <c:v>53750</c:v>
                </c:pt>
                <c:pt idx="6">
                  <c:v>64500</c:v>
                </c:pt>
                <c:pt idx="7">
                  <c:v>75250</c:v>
                </c:pt>
                <c:pt idx="8">
                  <c:v>86000</c:v>
                </c:pt>
                <c:pt idx="9">
                  <c:v>96750</c:v>
                </c:pt>
                <c:pt idx="10">
                  <c:v>107500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14-4680-B2D0-E012B0752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75852672"/>
        <c:axId val="975853920"/>
      </c:lineChart>
      <c:catAx>
        <c:axId val="975852672"/>
        <c:scaling>
          <c:orientation val="minMax"/>
        </c:scaling>
        <c:delete val="0"/>
        <c:axPos val="b"/>
        <c:numFmt formatCode="#,##0.00_ ;\-#,##0.00\ 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975853920"/>
        <c:crosses val="autoZero"/>
        <c:auto val="1"/>
        <c:lblAlgn val="ctr"/>
        <c:lblOffset val="100"/>
        <c:noMultiLvlLbl val="0"/>
      </c:catAx>
      <c:valAx>
        <c:axId val="97585392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0_ ;\-#,##0.00\ 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97585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="1">
                <a:solidFill>
                  <a:sysClr val="windowText" lastClr="000000"/>
                </a:solidFill>
              </a:rPr>
              <a:t>Fall 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Kosten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'401'!$AH$83:$AH$93</c:f>
              <c:numCache>
                <c:formatCode>#,##0.00_ ;\-#,##0.00\ </c:formatCode>
                <c:ptCount val="11"/>
                <c:pt idx="0">
                  <c:v>0</c:v>
                </c:pt>
                <c:pt idx="1">
                  <c:v>2500</c:v>
                </c:pt>
                <c:pt idx="2">
                  <c:v>5000</c:v>
                </c:pt>
                <c:pt idx="3">
                  <c:v>7500</c:v>
                </c:pt>
                <c:pt idx="4">
                  <c:v>10000</c:v>
                </c:pt>
                <c:pt idx="5">
                  <c:v>12500</c:v>
                </c:pt>
                <c:pt idx="6">
                  <c:v>15000</c:v>
                </c:pt>
                <c:pt idx="7">
                  <c:v>17500</c:v>
                </c:pt>
                <c:pt idx="8">
                  <c:v>20000</c:v>
                </c:pt>
                <c:pt idx="9">
                  <c:v>22500</c:v>
                </c:pt>
                <c:pt idx="10">
                  <c:v>25000</c:v>
                </c:pt>
              </c:numCache>
            </c:numRef>
          </c:cat>
          <c:val>
            <c:numRef>
              <c:f>'401'!$AI$83:$AI$93</c:f>
              <c:numCache>
                <c:formatCode>#,##0.00_ ;\-#,##0.00\ </c:formatCode>
                <c:ptCount val="11"/>
                <c:pt idx="0">
                  <c:v>13800</c:v>
                </c:pt>
                <c:pt idx="1">
                  <c:v>20450</c:v>
                </c:pt>
                <c:pt idx="2">
                  <c:v>27100</c:v>
                </c:pt>
                <c:pt idx="3">
                  <c:v>33750</c:v>
                </c:pt>
                <c:pt idx="4">
                  <c:v>40400</c:v>
                </c:pt>
                <c:pt idx="5">
                  <c:v>47050</c:v>
                </c:pt>
                <c:pt idx="6">
                  <c:v>53700</c:v>
                </c:pt>
                <c:pt idx="7">
                  <c:v>60350</c:v>
                </c:pt>
                <c:pt idx="8">
                  <c:v>67000</c:v>
                </c:pt>
                <c:pt idx="9">
                  <c:v>73650</c:v>
                </c:pt>
                <c:pt idx="10">
                  <c:v>80300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74-4687-8F35-F1396F36FFBC}"/>
            </c:ext>
          </c:extLst>
        </c:ser>
        <c:ser>
          <c:idx val="1"/>
          <c:order val="1"/>
          <c:tx>
            <c:v>Erlöse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'401'!$AH$83:$AH$93</c:f>
              <c:numCache>
                <c:formatCode>#,##0.00_ ;\-#,##0.00\ </c:formatCode>
                <c:ptCount val="11"/>
                <c:pt idx="0">
                  <c:v>0</c:v>
                </c:pt>
                <c:pt idx="1">
                  <c:v>2500</c:v>
                </c:pt>
                <c:pt idx="2">
                  <c:v>5000</c:v>
                </c:pt>
                <c:pt idx="3">
                  <c:v>7500</c:v>
                </c:pt>
                <c:pt idx="4">
                  <c:v>10000</c:v>
                </c:pt>
                <c:pt idx="5">
                  <c:v>12500</c:v>
                </c:pt>
                <c:pt idx="6">
                  <c:v>15000</c:v>
                </c:pt>
                <c:pt idx="7">
                  <c:v>17500</c:v>
                </c:pt>
                <c:pt idx="8">
                  <c:v>20000</c:v>
                </c:pt>
                <c:pt idx="9">
                  <c:v>22500</c:v>
                </c:pt>
                <c:pt idx="10">
                  <c:v>25000</c:v>
                </c:pt>
              </c:numCache>
            </c:numRef>
          </c:cat>
          <c:val>
            <c:numRef>
              <c:f>'401'!$AJ$83:$AJ$93</c:f>
              <c:numCache>
                <c:formatCode>#,##0.00_ ;\-#,##0.00\ </c:formatCode>
                <c:ptCount val="11"/>
                <c:pt idx="0">
                  <c:v>0</c:v>
                </c:pt>
                <c:pt idx="1">
                  <c:v>10750</c:v>
                </c:pt>
                <c:pt idx="2">
                  <c:v>21500</c:v>
                </c:pt>
                <c:pt idx="3">
                  <c:v>32250</c:v>
                </c:pt>
                <c:pt idx="4">
                  <c:v>43000</c:v>
                </c:pt>
                <c:pt idx="5">
                  <c:v>53750</c:v>
                </c:pt>
                <c:pt idx="6">
                  <c:v>64500</c:v>
                </c:pt>
                <c:pt idx="7">
                  <c:v>75250</c:v>
                </c:pt>
                <c:pt idx="8">
                  <c:v>86000</c:v>
                </c:pt>
                <c:pt idx="9">
                  <c:v>96750</c:v>
                </c:pt>
                <c:pt idx="10">
                  <c:v>107500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74-4687-8F35-F1396F36F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75852672"/>
        <c:axId val="975853920"/>
      </c:lineChart>
      <c:catAx>
        <c:axId val="975852672"/>
        <c:scaling>
          <c:orientation val="minMax"/>
        </c:scaling>
        <c:delete val="0"/>
        <c:axPos val="b"/>
        <c:numFmt formatCode="#,##0.00_ ;\-#,##0.00\ 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975853920"/>
        <c:crosses val="autoZero"/>
        <c:auto val="1"/>
        <c:lblAlgn val="ctr"/>
        <c:lblOffset val="100"/>
        <c:noMultiLvlLbl val="0"/>
      </c:catAx>
      <c:valAx>
        <c:axId val="97585392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0_ ;\-#,##0.00\ 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97585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64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303'!A1"/><Relationship Id="rId13" Type="http://schemas.openxmlformats.org/officeDocument/2006/relationships/hyperlink" Target="#'302'!A1"/><Relationship Id="rId3" Type="http://schemas.openxmlformats.org/officeDocument/2006/relationships/hyperlink" Target="#'150'!A1"/><Relationship Id="rId7" Type="http://schemas.openxmlformats.org/officeDocument/2006/relationships/hyperlink" Target="#'306'!A1"/><Relationship Id="rId12" Type="http://schemas.openxmlformats.org/officeDocument/2006/relationships/hyperlink" Target="#'421'!A1"/><Relationship Id="rId2" Type="http://schemas.openxmlformats.org/officeDocument/2006/relationships/hyperlink" Target="#'301'!A1"/><Relationship Id="rId1" Type="http://schemas.openxmlformats.org/officeDocument/2006/relationships/hyperlink" Target="#'101'!A1"/><Relationship Id="rId6" Type="http://schemas.openxmlformats.org/officeDocument/2006/relationships/hyperlink" Target="#'304'!A1"/><Relationship Id="rId11" Type="http://schemas.openxmlformats.org/officeDocument/2006/relationships/hyperlink" Target="#'201'!A1"/><Relationship Id="rId5" Type="http://schemas.openxmlformats.org/officeDocument/2006/relationships/hyperlink" Target="#'202'!A1"/><Relationship Id="rId15" Type="http://schemas.openxmlformats.org/officeDocument/2006/relationships/hyperlink" Target="#'307'!A1"/><Relationship Id="rId10" Type="http://schemas.openxmlformats.org/officeDocument/2006/relationships/image" Target="../media/image1.jpeg"/><Relationship Id="rId4" Type="http://schemas.openxmlformats.org/officeDocument/2006/relationships/hyperlink" Target="#'203'!A1"/><Relationship Id="rId9" Type="http://schemas.openxmlformats.org/officeDocument/2006/relationships/hyperlink" Target="#'401'!A1"/><Relationship Id="rId14" Type="http://schemas.openxmlformats.org/officeDocument/2006/relationships/hyperlink" Target="#'305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'202&#252;'!A1"/><Relationship Id="rId1" Type="http://schemas.openxmlformats.org/officeDocument/2006/relationships/hyperlink" Target="#'000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'202'!A1"/><Relationship Id="rId1" Type="http://schemas.openxmlformats.org/officeDocument/2006/relationships/hyperlink" Target="#'000'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203g'!A1"/><Relationship Id="rId2" Type="http://schemas.openxmlformats.org/officeDocument/2006/relationships/hyperlink" Target="#'203&#252;'!A1"/><Relationship Id="rId1" Type="http://schemas.openxmlformats.org/officeDocument/2006/relationships/hyperlink" Target="#'000'!A1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203g'!A1"/><Relationship Id="rId2" Type="http://schemas.openxmlformats.org/officeDocument/2006/relationships/hyperlink" Target="#'203'!A1"/><Relationship Id="rId1" Type="http://schemas.openxmlformats.org/officeDocument/2006/relationships/hyperlink" Target="#'000'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203&#252;'!A1"/><Relationship Id="rId2" Type="http://schemas.openxmlformats.org/officeDocument/2006/relationships/hyperlink" Target="#'203'!A1"/><Relationship Id="rId1" Type="http://schemas.openxmlformats.org/officeDocument/2006/relationships/hyperlink" Target="#'000'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'000'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'000'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'000'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'000'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'000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101&#252;'!A1"/><Relationship Id="rId1" Type="http://schemas.openxmlformats.org/officeDocument/2006/relationships/hyperlink" Target="#'000'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hyperlink" Target="#'306&#252;'!A1"/><Relationship Id="rId1" Type="http://schemas.openxmlformats.org/officeDocument/2006/relationships/hyperlink" Target="#'000'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hyperlink" Target="#'306'!A1"/><Relationship Id="rId1" Type="http://schemas.openxmlformats.org/officeDocument/2006/relationships/hyperlink" Target="#'000'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'000'!A1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hyperlink" Target="#'000'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hyperlink" Target="#'421&#252;'!A1"/><Relationship Id="rId1" Type="http://schemas.openxmlformats.org/officeDocument/2006/relationships/hyperlink" Target="#'000'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hyperlink" Target="#'000'!A1"/><Relationship Id="rId1" Type="http://schemas.openxmlformats.org/officeDocument/2006/relationships/hyperlink" Target="#'421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101'!A1"/><Relationship Id="rId1" Type="http://schemas.openxmlformats.org/officeDocument/2006/relationships/hyperlink" Target="#'000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150g'!A1"/><Relationship Id="rId2" Type="http://schemas.openxmlformats.org/officeDocument/2006/relationships/hyperlink" Target="#'150&#252;'!A1"/><Relationship Id="rId1" Type="http://schemas.openxmlformats.org/officeDocument/2006/relationships/hyperlink" Target="#'000'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150g'!A1"/><Relationship Id="rId2" Type="http://schemas.openxmlformats.org/officeDocument/2006/relationships/hyperlink" Target="#'150'!A1"/><Relationship Id="rId1" Type="http://schemas.openxmlformats.org/officeDocument/2006/relationships/hyperlink" Target="#'000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150&#252;'!A1"/><Relationship Id="rId2" Type="http://schemas.openxmlformats.org/officeDocument/2006/relationships/hyperlink" Target="#'150'!A1"/><Relationship Id="rId1" Type="http://schemas.openxmlformats.org/officeDocument/2006/relationships/hyperlink" Target="#'000'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'201g'!A1"/><Relationship Id="rId2" Type="http://schemas.openxmlformats.org/officeDocument/2006/relationships/hyperlink" Target="#'201&#252;'!A1"/><Relationship Id="rId1" Type="http://schemas.openxmlformats.org/officeDocument/2006/relationships/hyperlink" Target="#'000'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'201g'!A1"/><Relationship Id="rId2" Type="http://schemas.openxmlformats.org/officeDocument/2006/relationships/hyperlink" Target="#'201'!A1"/><Relationship Id="rId1" Type="http://schemas.openxmlformats.org/officeDocument/2006/relationships/hyperlink" Target="#'000'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'201&#252;'!A1"/><Relationship Id="rId2" Type="http://schemas.openxmlformats.org/officeDocument/2006/relationships/hyperlink" Target="#'201'!A1"/><Relationship Id="rId1" Type="http://schemas.openxmlformats.org/officeDocument/2006/relationships/hyperlink" Target="#'000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1</xdr:row>
      <xdr:rowOff>104775</xdr:rowOff>
    </xdr:from>
    <xdr:to>
      <xdr:col>3</xdr:col>
      <xdr:colOff>628650</xdr:colOff>
      <xdr:row>4</xdr:row>
      <xdr:rowOff>133350</xdr:rowOff>
    </xdr:to>
    <xdr:grpSp>
      <xdr:nvGrpSpPr>
        <xdr:cNvPr id="203" name="Group 3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342900" y="295275"/>
          <a:ext cx="2047875" cy="600075"/>
          <a:chOff x="609" y="354"/>
          <a:chExt cx="215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59" name="Button 67" hidden="1">
                <a:extLst>
                  <a:ext uri="{63B3BB69-23CF-44E3-9099-C40C66FF867C}">
                    <a14:compatExt spid="_x0000_s59459"/>
                  </a:ext>
                </a:extLst>
              </xdr:cNvPr>
              <xdr:cNvSpPr/>
            </xdr:nvSpPr>
            <xdr:spPr bwMode="auto">
              <a:xfrm>
                <a:off x="609" y="354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05" name="Text Box 3"/>
          <xdr:cNvSpPr txBox="1">
            <a:spLocks noChangeArrowheads="1"/>
          </xdr:cNvSpPr>
        </xdr:nvSpPr>
        <xdr:spPr bwMode="auto">
          <a:xfrm>
            <a:off x="612" y="365"/>
            <a:ext cx="212" cy="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/>
            <a:r>
              <a:rPr lang="de-DE" sz="1100" b="1" i="1" baseline="0">
                <a:effectLst/>
                <a:latin typeface="+mn-lt"/>
                <a:ea typeface="+mn-ea"/>
                <a:cs typeface="+mn-cs"/>
              </a:rPr>
              <a:t>Verteilung der </a:t>
            </a:r>
            <a:endParaRPr lang="de-DE" sz="1000">
              <a:effectLst/>
            </a:endParaRPr>
          </a:p>
          <a:p>
            <a:pPr algn="ctr" rtl="0"/>
            <a:r>
              <a:rPr lang="de-DE" sz="1100" b="1" i="1" baseline="0">
                <a:effectLst/>
                <a:latin typeface="+mn-lt"/>
                <a:ea typeface="+mn-ea"/>
                <a:cs typeface="+mn-cs"/>
              </a:rPr>
              <a:t>Primären Gemeinkosten im BAB</a:t>
            </a:r>
            <a:endParaRPr lang="de-DE" sz="1000">
              <a:effectLst/>
            </a:endParaRPr>
          </a:p>
        </xdr:txBody>
      </xdr:sp>
    </xdr:grpSp>
    <xdr:clientData/>
  </xdr:twoCellAnchor>
  <xdr:twoCellAnchor>
    <xdr:from>
      <xdr:col>5</xdr:col>
      <xdr:colOff>142875</xdr:colOff>
      <xdr:row>14</xdr:row>
      <xdr:rowOff>28575</xdr:rowOff>
    </xdr:from>
    <xdr:to>
      <xdr:col>7</xdr:col>
      <xdr:colOff>657225</xdr:colOff>
      <xdr:row>17</xdr:row>
      <xdr:rowOff>57150</xdr:rowOff>
    </xdr:to>
    <xdr:grpSp>
      <xdr:nvGrpSpPr>
        <xdr:cNvPr id="206" name="Group 89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2867025" y="2676525"/>
          <a:ext cx="2038350" cy="600075"/>
          <a:chOff x="259" y="93"/>
          <a:chExt cx="214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60" name="Button 68" hidden="1">
                <a:extLst>
                  <a:ext uri="{63B3BB69-23CF-44E3-9099-C40C66FF867C}">
                    <a14:compatExt spid="_x0000_s59460"/>
                  </a:ext>
                </a:extLst>
              </xdr:cNvPr>
              <xdr:cNvSpPr/>
            </xdr:nvSpPr>
            <xdr:spPr bwMode="auto">
              <a:xfrm>
                <a:off x="259" y="93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08" name="Text Box 34"/>
          <xdr:cNvSpPr txBox="1">
            <a:spLocks noChangeArrowheads="1"/>
          </xdr:cNvSpPr>
        </xdr:nvSpPr>
        <xdr:spPr bwMode="auto">
          <a:xfrm>
            <a:off x="261" y="102"/>
            <a:ext cx="212" cy="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Differenzierte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Zuschlagskalkulation</a:t>
            </a:r>
          </a:p>
        </xdr:txBody>
      </xdr:sp>
    </xdr:grpSp>
    <xdr:clientData/>
  </xdr:twoCellAnchor>
  <xdr:twoCellAnchor>
    <xdr:from>
      <xdr:col>1</xdr:col>
      <xdr:colOff>104775</xdr:colOff>
      <xdr:row>5</xdr:row>
      <xdr:rowOff>104775</xdr:rowOff>
    </xdr:from>
    <xdr:to>
      <xdr:col>3</xdr:col>
      <xdr:colOff>628650</xdr:colOff>
      <xdr:row>8</xdr:row>
      <xdr:rowOff>133350</xdr:rowOff>
    </xdr:to>
    <xdr:grpSp>
      <xdr:nvGrpSpPr>
        <xdr:cNvPr id="209" name="Group 44">
          <a:hlinkClick xmlns:r="http://schemas.openxmlformats.org/officeDocument/2006/relationships" r:id="rId3"/>
        </xdr:cNvPr>
        <xdr:cNvGrpSpPr>
          <a:grpSpLocks/>
        </xdr:cNvGrpSpPr>
      </xdr:nvGrpSpPr>
      <xdr:grpSpPr bwMode="auto">
        <a:xfrm>
          <a:off x="342900" y="1057275"/>
          <a:ext cx="2047875" cy="600075"/>
          <a:chOff x="586" y="221"/>
          <a:chExt cx="215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61" name="Button 69" hidden="1">
                <a:extLst>
                  <a:ext uri="{63B3BB69-23CF-44E3-9099-C40C66FF867C}">
                    <a14:compatExt spid="_x0000_s59461"/>
                  </a:ext>
                </a:extLst>
              </xdr:cNvPr>
              <xdr:cNvSpPr/>
            </xdr:nvSpPr>
            <xdr:spPr bwMode="auto">
              <a:xfrm>
                <a:off x="586" y="221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11" name="Text Box 37"/>
          <xdr:cNvSpPr txBox="1">
            <a:spLocks noChangeArrowheads="1"/>
          </xdr:cNvSpPr>
        </xdr:nvSpPr>
        <xdr:spPr bwMode="auto">
          <a:xfrm>
            <a:off x="589" y="232"/>
            <a:ext cx="212" cy="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Istkosten-BAB im Stufenleiterverfahren</a:t>
            </a:r>
          </a:p>
        </xdr:txBody>
      </xdr:sp>
    </xdr:grpSp>
    <xdr:clientData/>
  </xdr:twoCellAnchor>
  <xdr:twoCellAnchor>
    <xdr:from>
      <xdr:col>1</xdr:col>
      <xdr:colOff>104775</xdr:colOff>
      <xdr:row>17</xdr:row>
      <xdr:rowOff>38100</xdr:rowOff>
    </xdr:from>
    <xdr:to>
      <xdr:col>3</xdr:col>
      <xdr:colOff>628650</xdr:colOff>
      <xdr:row>20</xdr:row>
      <xdr:rowOff>66675</xdr:rowOff>
    </xdr:to>
    <xdr:grpSp>
      <xdr:nvGrpSpPr>
        <xdr:cNvPr id="212" name="Group 46">
          <a:hlinkClick xmlns:r="http://schemas.openxmlformats.org/officeDocument/2006/relationships" r:id="rId4"/>
        </xdr:cNvPr>
        <xdr:cNvGrpSpPr>
          <a:grpSpLocks/>
        </xdr:cNvGrpSpPr>
      </xdr:nvGrpSpPr>
      <xdr:grpSpPr bwMode="auto">
        <a:xfrm>
          <a:off x="342900" y="3257550"/>
          <a:ext cx="2047875" cy="600075"/>
          <a:chOff x="586" y="357"/>
          <a:chExt cx="215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62" name="Button 70" hidden="1">
                <a:extLst>
                  <a:ext uri="{63B3BB69-23CF-44E3-9099-C40C66FF867C}">
                    <a14:compatExt spid="_x0000_s59462"/>
                  </a:ext>
                </a:extLst>
              </xdr:cNvPr>
              <xdr:cNvSpPr/>
            </xdr:nvSpPr>
            <xdr:spPr bwMode="auto">
              <a:xfrm>
                <a:off x="586" y="357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14" name="Text Box 40"/>
          <xdr:cNvSpPr txBox="1">
            <a:spLocks noChangeArrowheads="1"/>
          </xdr:cNvSpPr>
        </xdr:nvSpPr>
        <xdr:spPr bwMode="auto">
          <a:xfrm>
            <a:off x="589" y="368"/>
            <a:ext cx="212" cy="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Normalkosten-BAB im Anbauverfahren</a:t>
            </a:r>
          </a:p>
        </xdr:txBody>
      </xdr:sp>
    </xdr:grpSp>
    <xdr:clientData/>
  </xdr:twoCellAnchor>
  <xdr:twoCellAnchor>
    <xdr:from>
      <xdr:col>1</xdr:col>
      <xdr:colOff>104775</xdr:colOff>
      <xdr:row>13</xdr:row>
      <xdr:rowOff>57150</xdr:rowOff>
    </xdr:from>
    <xdr:to>
      <xdr:col>3</xdr:col>
      <xdr:colOff>628650</xdr:colOff>
      <xdr:row>16</xdr:row>
      <xdr:rowOff>104775</xdr:rowOff>
    </xdr:to>
    <xdr:grpSp>
      <xdr:nvGrpSpPr>
        <xdr:cNvPr id="215" name="Group 45">
          <a:hlinkClick xmlns:r="http://schemas.openxmlformats.org/officeDocument/2006/relationships" r:id="rId5"/>
        </xdr:cNvPr>
        <xdr:cNvGrpSpPr>
          <a:grpSpLocks/>
        </xdr:cNvGrpSpPr>
      </xdr:nvGrpSpPr>
      <xdr:grpSpPr bwMode="auto">
        <a:xfrm>
          <a:off x="342900" y="2533650"/>
          <a:ext cx="2047875" cy="600075"/>
          <a:chOff x="586" y="289"/>
          <a:chExt cx="215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63" name="Button 71" hidden="1">
                <a:extLst>
                  <a:ext uri="{63B3BB69-23CF-44E3-9099-C40C66FF867C}">
                    <a14:compatExt spid="_x0000_s59463"/>
                  </a:ext>
                </a:extLst>
              </xdr:cNvPr>
              <xdr:cNvSpPr/>
            </xdr:nvSpPr>
            <xdr:spPr bwMode="auto">
              <a:xfrm>
                <a:off x="586" y="289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17" name="Text Box 43"/>
          <xdr:cNvSpPr txBox="1">
            <a:spLocks noChangeArrowheads="1"/>
          </xdr:cNvSpPr>
        </xdr:nvSpPr>
        <xdr:spPr bwMode="auto">
          <a:xfrm>
            <a:off x="589" y="293"/>
            <a:ext cx="212" cy="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marL="0" indent="0" algn="ctr" rtl="0">
              <a:spcBef>
                <a:spcPts val="0"/>
              </a:spcBef>
              <a:spcAft>
                <a:spcPts val="0"/>
              </a:spcAft>
            </a:pPr>
            <a:r>
              <a:rPr lang="de-DE" sz="1000" b="1" i="1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Normalkosten-BAB im Stufenleiterverfahren</a:t>
            </a:r>
          </a:p>
          <a:p>
            <a:pPr marL="0" indent="0" algn="ctr" rtl="0">
              <a:spcBef>
                <a:spcPts val="0"/>
              </a:spcBef>
              <a:spcAft>
                <a:spcPts val="0"/>
              </a:spcAft>
            </a:pPr>
            <a:r>
              <a:rPr lang="de-DE" sz="1000" b="1" i="1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(Verteilungsschlüssel)</a:t>
            </a:r>
            <a:endParaRPr lang="de-DE">
              <a:effectLst/>
            </a:endParaRPr>
          </a:p>
        </xdr:txBody>
      </xdr:sp>
    </xdr:grpSp>
    <xdr:clientData/>
  </xdr:twoCellAnchor>
  <xdr:twoCellAnchor>
    <xdr:from>
      <xdr:col>9</xdr:col>
      <xdr:colOff>123825</xdr:colOff>
      <xdr:row>18</xdr:row>
      <xdr:rowOff>38099</xdr:rowOff>
    </xdr:from>
    <xdr:to>
      <xdr:col>11</xdr:col>
      <xdr:colOff>628650</xdr:colOff>
      <xdr:row>21</xdr:row>
      <xdr:rowOff>62162</xdr:rowOff>
    </xdr:to>
    <xdr:grpSp>
      <xdr:nvGrpSpPr>
        <xdr:cNvPr id="218" name="Group 145">
          <a:hlinkClick xmlns:r="http://schemas.openxmlformats.org/officeDocument/2006/relationships" r:id="rId6"/>
        </xdr:cNvPr>
        <xdr:cNvGrpSpPr>
          <a:grpSpLocks/>
        </xdr:cNvGrpSpPr>
      </xdr:nvGrpSpPr>
      <xdr:grpSpPr bwMode="auto">
        <a:xfrm>
          <a:off x="5334000" y="3448049"/>
          <a:ext cx="2028825" cy="595563"/>
          <a:chOff x="259" y="317"/>
          <a:chExt cx="213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64" name="Button 72" hidden="1">
                <a:extLst>
                  <a:ext uri="{63B3BB69-23CF-44E3-9099-C40C66FF867C}">
                    <a14:compatExt spid="_x0000_s59464"/>
                  </a:ext>
                </a:extLst>
              </xdr:cNvPr>
              <xdr:cNvSpPr/>
            </xdr:nvSpPr>
            <xdr:spPr bwMode="auto">
              <a:xfrm>
                <a:off x="259" y="317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20" name="Text Box 51"/>
          <xdr:cNvSpPr txBox="1">
            <a:spLocks noChangeArrowheads="1"/>
          </xdr:cNvSpPr>
        </xdr:nvSpPr>
        <xdr:spPr bwMode="auto">
          <a:xfrm>
            <a:off x="260" y="336"/>
            <a:ext cx="212" cy="2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Handelskalkulation</a:t>
            </a:r>
          </a:p>
        </xdr:txBody>
      </xdr:sp>
    </xdr:grpSp>
    <xdr:clientData/>
  </xdr:twoCellAnchor>
  <xdr:twoCellAnchor>
    <xdr:from>
      <xdr:col>9</xdr:col>
      <xdr:colOff>85725</xdr:colOff>
      <xdr:row>22</xdr:row>
      <xdr:rowOff>38099</xdr:rowOff>
    </xdr:from>
    <xdr:to>
      <xdr:col>11</xdr:col>
      <xdr:colOff>628650</xdr:colOff>
      <xdr:row>25</xdr:row>
      <xdr:rowOff>62162</xdr:rowOff>
    </xdr:to>
    <xdr:grpSp>
      <xdr:nvGrpSpPr>
        <xdr:cNvPr id="221" name="Group 146">
          <a:hlinkClick xmlns:r="http://schemas.openxmlformats.org/officeDocument/2006/relationships" r:id="rId7"/>
        </xdr:cNvPr>
        <xdr:cNvGrpSpPr>
          <a:grpSpLocks/>
        </xdr:cNvGrpSpPr>
      </xdr:nvGrpSpPr>
      <xdr:grpSpPr bwMode="auto">
        <a:xfrm>
          <a:off x="5295900" y="4210049"/>
          <a:ext cx="2066925" cy="595563"/>
          <a:chOff x="256" y="382"/>
          <a:chExt cx="217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65" name="Button 73" hidden="1">
                <a:extLst>
                  <a:ext uri="{63B3BB69-23CF-44E3-9099-C40C66FF867C}">
                    <a14:compatExt spid="_x0000_s59465"/>
                  </a:ext>
                </a:extLst>
              </xdr:cNvPr>
              <xdr:cNvSpPr/>
            </xdr:nvSpPr>
            <xdr:spPr bwMode="auto">
              <a:xfrm>
                <a:off x="260" y="382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23" name="Text Box 54"/>
          <xdr:cNvSpPr txBox="1">
            <a:spLocks noChangeArrowheads="1"/>
          </xdr:cNvSpPr>
        </xdr:nvSpPr>
        <xdr:spPr bwMode="auto">
          <a:xfrm>
            <a:off x="256" y="395"/>
            <a:ext cx="212" cy="3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Äquivalenzziffern-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kalkulation</a:t>
            </a:r>
          </a:p>
        </xdr:txBody>
      </xdr:sp>
    </xdr:grpSp>
    <xdr:clientData/>
  </xdr:twoCellAnchor>
  <xdr:twoCellAnchor>
    <xdr:from>
      <xdr:col>5</xdr:col>
      <xdr:colOff>123825</xdr:colOff>
      <xdr:row>22</xdr:row>
      <xdr:rowOff>19050</xdr:rowOff>
    </xdr:from>
    <xdr:to>
      <xdr:col>7</xdr:col>
      <xdr:colOff>628650</xdr:colOff>
      <xdr:row>25</xdr:row>
      <xdr:rowOff>47625</xdr:rowOff>
    </xdr:to>
    <xdr:grpSp>
      <xdr:nvGrpSpPr>
        <xdr:cNvPr id="230" name="Group 132">
          <a:hlinkClick xmlns:r="http://schemas.openxmlformats.org/officeDocument/2006/relationships" r:id="rId8"/>
        </xdr:cNvPr>
        <xdr:cNvGrpSpPr>
          <a:grpSpLocks/>
        </xdr:cNvGrpSpPr>
      </xdr:nvGrpSpPr>
      <xdr:grpSpPr bwMode="auto">
        <a:xfrm>
          <a:off x="2847975" y="4191000"/>
          <a:ext cx="2028825" cy="600075"/>
          <a:chOff x="260" y="229"/>
          <a:chExt cx="213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68" name="Button 76" hidden="1">
                <a:extLst>
                  <a:ext uri="{63B3BB69-23CF-44E3-9099-C40C66FF867C}">
                    <a14:compatExt spid="_x0000_s59468"/>
                  </a:ext>
                </a:extLst>
              </xdr:cNvPr>
              <xdr:cNvSpPr/>
            </xdr:nvSpPr>
            <xdr:spPr bwMode="auto">
              <a:xfrm>
                <a:off x="260" y="229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32" name="Text Box 131"/>
          <xdr:cNvSpPr txBox="1">
            <a:spLocks noChangeArrowheads="1"/>
          </xdr:cNvSpPr>
        </xdr:nvSpPr>
        <xdr:spPr bwMode="auto">
          <a:xfrm>
            <a:off x="260" y="247"/>
            <a:ext cx="212" cy="2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Stundensatzkalkulation</a:t>
            </a:r>
          </a:p>
        </xdr:txBody>
      </xdr:sp>
    </xdr:grpSp>
    <xdr:clientData/>
  </xdr:twoCellAnchor>
  <xdr:twoCellAnchor>
    <xdr:from>
      <xdr:col>1</xdr:col>
      <xdr:colOff>76200</xdr:colOff>
      <xdr:row>22</xdr:row>
      <xdr:rowOff>95250</xdr:rowOff>
    </xdr:from>
    <xdr:to>
      <xdr:col>3</xdr:col>
      <xdr:colOff>600075</xdr:colOff>
      <xdr:row>25</xdr:row>
      <xdr:rowOff>123825</xdr:rowOff>
    </xdr:to>
    <xdr:grpSp>
      <xdr:nvGrpSpPr>
        <xdr:cNvPr id="254" name="Group 201">
          <a:hlinkClick xmlns:r="http://schemas.openxmlformats.org/officeDocument/2006/relationships" r:id="rId9"/>
        </xdr:cNvPr>
        <xdr:cNvGrpSpPr>
          <a:grpSpLocks/>
        </xdr:cNvGrpSpPr>
      </xdr:nvGrpSpPr>
      <xdr:grpSpPr bwMode="auto">
        <a:xfrm>
          <a:off x="314325" y="4267200"/>
          <a:ext cx="2047875" cy="600075"/>
          <a:chOff x="499" y="248"/>
          <a:chExt cx="215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76" name="Button 84" hidden="1">
                <a:extLst>
                  <a:ext uri="{63B3BB69-23CF-44E3-9099-C40C66FF867C}">
                    <a14:compatExt spid="_x0000_s59476"/>
                  </a:ext>
                </a:extLst>
              </xdr:cNvPr>
              <xdr:cNvSpPr/>
            </xdr:nvSpPr>
            <xdr:spPr bwMode="auto">
              <a:xfrm>
                <a:off x="501" y="248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56" name="Text Box 182"/>
          <xdr:cNvSpPr txBox="1">
            <a:spLocks noChangeArrowheads="1"/>
          </xdr:cNvSpPr>
        </xdr:nvSpPr>
        <xdr:spPr bwMode="auto">
          <a:xfrm>
            <a:off x="499" y="254"/>
            <a:ext cx="212" cy="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22860" anchor="ctr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Lineare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Kostenfunktionen</a:t>
            </a:r>
          </a:p>
        </xdr:txBody>
      </xdr:sp>
    </xdr:grpSp>
    <xdr:clientData/>
  </xdr:twoCellAnchor>
  <xdr:twoCellAnchor editAs="oneCell">
    <xdr:from>
      <xdr:col>5</xdr:col>
      <xdr:colOff>228600</xdr:colOff>
      <xdr:row>1</xdr:row>
      <xdr:rowOff>9525</xdr:rowOff>
    </xdr:from>
    <xdr:to>
      <xdr:col>10</xdr:col>
      <xdr:colOff>314325</xdr:colOff>
      <xdr:row>6</xdr:row>
      <xdr:rowOff>9525</xdr:rowOff>
    </xdr:to>
    <xdr:pic>
      <xdr:nvPicPr>
        <xdr:cNvPr id="257" name="Picture 188" descr="D:\Archiv 010\Dioskur\Homapage\Fundus\dioskur.jpg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0025"/>
          <a:ext cx="3333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95250</xdr:colOff>
      <xdr:row>9</xdr:row>
      <xdr:rowOff>95250</xdr:rowOff>
    </xdr:from>
    <xdr:to>
      <xdr:col>3</xdr:col>
      <xdr:colOff>600075</xdr:colOff>
      <xdr:row>12</xdr:row>
      <xdr:rowOff>123825</xdr:rowOff>
    </xdr:to>
    <xdr:grpSp>
      <xdr:nvGrpSpPr>
        <xdr:cNvPr id="285" name="Group 189">
          <a:hlinkClick xmlns:r="http://schemas.openxmlformats.org/officeDocument/2006/relationships" r:id="rId11"/>
        </xdr:cNvPr>
        <xdr:cNvGrpSpPr>
          <a:grpSpLocks/>
        </xdr:cNvGrpSpPr>
      </xdr:nvGrpSpPr>
      <xdr:grpSpPr bwMode="auto">
        <a:xfrm>
          <a:off x="333375" y="1809750"/>
          <a:ext cx="2028825" cy="600075"/>
          <a:chOff x="259" y="161"/>
          <a:chExt cx="213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86" name="Button 94" hidden="1">
                <a:extLst>
                  <a:ext uri="{63B3BB69-23CF-44E3-9099-C40C66FF867C}">
                    <a14:compatExt spid="_x0000_s59486"/>
                  </a:ext>
                </a:extLst>
              </xdr:cNvPr>
              <xdr:cNvSpPr/>
            </xdr:nvSpPr>
            <xdr:spPr bwMode="auto">
              <a:xfrm>
                <a:off x="259" y="161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87" name="Text Box 191"/>
          <xdr:cNvSpPr txBox="1">
            <a:spLocks noChangeArrowheads="1"/>
          </xdr:cNvSpPr>
        </xdr:nvSpPr>
        <xdr:spPr bwMode="auto">
          <a:xfrm>
            <a:off x="260" y="162"/>
            <a:ext cx="212" cy="4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22860" anchor="ctr" upright="1"/>
          <a:lstStyle/>
          <a:p>
            <a:pPr marL="0" indent="0" algn="ctr" rtl="0">
              <a:spcBef>
                <a:spcPts val="0"/>
              </a:spcBef>
              <a:spcAft>
                <a:spcPts val="0"/>
              </a:spcAft>
            </a:pPr>
            <a:r>
              <a:rPr lang="de-DE" sz="1000" b="1" i="1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Normalkosten-BAB im Stufenleiterverfahren</a:t>
            </a:r>
          </a:p>
          <a:p>
            <a:pPr marL="0" indent="0" algn="ctr" rtl="0">
              <a:spcBef>
                <a:spcPts val="0"/>
              </a:spcBef>
              <a:spcAft>
                <a:spcPts val="0"/>
              </a:spcAft>
            </a:pPr>
            <a:r>
              <a:rPr lang="de-DE" sz="1000" b="1" i="1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(Verteilungsgitter)</a:t>
            </a:r>
            <a:endParaRPr lang="de-DE">
              <a:effectLst/>
            </a:endParaRPr>
          </a:p>
          <a:p>
            <a:pPr algn="ctr" rtl="0">
              <a:defRPr sz="1000"/>
            </a:pPr>
            <a:endParaRPr lang="de-DE" sz="1000" b="1" i="1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  <xdr:twoCellAnchor>
    <xdr:from>
      <xdr:col>1</xdr:col>
      <xdr:colOff>95250</xdr:colOff>
      <xdr:row>26</xdr:row>
      <xdr:rowOff>76200</xdr:rowOff>
    </xdr:from>
    <xdr:to>
      <xdr:col>3</xdr:col>
      <xdr:colOff>619125</xdr:colOff>
      <xdr:row>29</xdr:row>
      <xdr:rowOff>104775</xdr:rowOff>
    </xdr:to>
    <xdr:grpSp>
      <xdr:nvGrpSpPr>
        <xdr:cNvPr id="291" name="Group 201">
          <a:hlinkClick xmlns:r="http://schemas.openxmlformats.org/officeDocument/2006/relationships" r:id="rId12"/>
        </xdr:cNvPr>
        <xdr:cNvGrpSpPr>
          <a:grpSpLocks/>
        </xdr:cNvGrpSpPr>
      </xdr:nvGrpSpPr>
      <xdr:grpSpPr bwMode="auto">
        <a:xfrm>
          <a:off x="333375" y="5010150"/>
          <a:ext cx="2047875" cy="600075"/>
          <a:chOff x="501" y="248"/>
          <a:chExt cx="215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88" name="Button 96" hidden="1">
                <a:extLst>
                  <a:ext uri="{63B3BB69-23CF-44E3-9099-C40C66FF867C}">
                    <a14:compatExt spid="_x0000_s59488"/>
                  </a:ext>
                </a:extLst>
              </xdr:cNvPr>
              <xdr:cNvSpPr/>
            </xdr:nvSpPr>
            <xdr:spPr bwMode="auto">
              <a:xfrm>
                <a:off x="501" y="248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293" name="Text Box 182"/>
          <xdr:cNvSpPr txBox="1">
            <a:spLocks noChangeArrowheads="1"/>
          </xdr:cNvSpPr>
        </xdr:nvSpPr>
        <xdr:spPr bwMode="auto">
          <a:xfrm>
            <a:off x="504" y="253"/>
            <a:ext cx="212" cy="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22860" anchor="ctr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Deckungsbeitrags-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rechnung</a:t>
            </a:r>
          </a:p>
        </xdr:txBody>
      </xdr:sp>
    </xdr:grpSp>
    <xdr:clientData/>
  </xdr:twoCellAnchor>
  <xdr:twoCellAnchor>
    <xdr:from>
      <xdr:col>5</xdr:col>
      <xdr:colOff>123825</xdr:colOff>
      <xdr:row>18</xdr:row>
      <xdr:rowOff>28575</xdr:rowOff>
    </xdr:from>
    <xdr:to>
      <xdr:col>7</xdr:col>
      <xdr:colOff>638175</xdr:colOff>
      <xdr:row>21</xdr:row>
      <xdr:rowOff>57150</xdr:rowOff>
    </xdr:to>
    <xdr:grpSp>
      <xdr:nvGrpSpPr>
        <xdr:cNvPr id="39" name="Group 148">
          <a:hlinkClick xmlns:r="http://schemas.openxmlformats.org/officeDocument/2006/relationships" r:id="rId13"/>
        </xdr:cNvPr>
        <xdr:cNvGrpSpPr>
          <a:grpSpLocks/>
        </xdr:cNvGrpSpPr>
      </xdr:nvGrpSpPr>
      <xdr:grpSpPr bwMode="auto">
        <a:xfrm>
          <a:off x="2847975" y="3438525"/>
          <a:ext cx="2038350" cy="600075"/>
          <a:chOff x="259" y="161"/>
          <a:chExt cx="214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89" name="Button 97" hidden="1">
                <a:extLst>
                  <a:ext uri="{63B3BB69-23CF-44E3-9099-C40C66FF867C}">
                    <a14:compatExt spid="_x0000_s59489"/>
                  </a:ext>
                </a:extLst>
              </xdr:cNvPr>
              <xdr:cNvSpPr/>
            </xdr:nvSpPr>
            <xdr:spPr bwMode="auto">
              <a:xfrm>
                <a:off x="260" y="161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1" name="Text Box 73"/>
          <xdr:cNvSpPr txBox="1">
            <a:spLocks noChangeArrowheads="1"/>
          </xdr:cNvSpPr>
        </xdr:nvSpPr>
        <xdr:spPr bwMode="auto">
          <a:xfrm>
            <a:off x="259" y="170"/>
            <a:ext cx="212" cy="3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Summarische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Zuschlagskalkulation</a:t>
            </a:r>
          </a:p>
        </xdr:txBody>
      </xdr:sp>
    </xdr:grpSp>
    <xdr:clientData/>
  </xdr:twoCellAnchor>
  <xdr:twoCellAnchor>
    <xdr:from>
      <xdr:col>9</xdr:col>
      <xdr:colOff>114300</xdr:colOff>
      <xdr:row>14</xdr:row>
      <xdr:rowOff>47625</xdr:rowOff>
    </xdr:from>
    <xdr:to>
      <xdr:col>11</xdr:col>
      <xdr:colOff>638175</xdr:colOff>
      <xdr:row>17</xdr:row>
      <xdr:rowOff>76200</xdr:rowOff>
    </xdr:to>
    <xdr:grpSp>
      <xdr:nvGrpSpPr>
        <xdr:cNvPr id="45" name="Group 148">
          <a:hlinkClick xmlns:r="http://schemas.openxmlformats.org/officeDocument/2006/relationships" r:id="rId14"/>
        </xdr:cNvPr>
        <xdr:cNvGrpSpPr>
          <a:grpSpLocks/>
        </xdr:cNvGrpSpPr>
      </xdr:nvGrpSpPr>
      <xdr:grpSpPr bwMode="auto">
        <a:xfrm>
          <a:off x="5324475" y="2695575"/>
          <a:ext cx="2047875" cy="600075"/>
          <a:chOff x="258" y="161"/>
          <a:chExt cx="215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91" name="Button 99" hidden="1">
                <a:extLst>
                  <a:ext uri="{63B3BB69-23CF-44E3-9099-C40C66FF867C}">
                    <a14:compatExt spid="_x0000_s59491"/>
                  </a:ext>
                </a:extLst>
              </xdr:cNvPr>
              <xdr:cNvSpPr/>
            </xdr:nvSpPr>
            <xdr:spPr bwMode="auto">
              <a:xfrm>
                <a:off x="260" y="161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7" name="Text Box 73"/>
          <xdr:cNvSpPr txBox="1">
            <a:spLocks noChangeArrowheads="1"/>
          </xdr:cNvSpPr>
        </xdr:nvSpPr>
        <xdr:spPr bwMode="auto">
          <a:xfrm>
            <a:off x="258" y="178"/>
            <a:ext cx="212" cy="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Divisionskalkulation</a:t>
            </a:r>
          </a:p>
        </xdr:txBody>
      </xdr:sp>
    </xdr:grpSp>
    <xdr:clientData/>
  </xdr:twoCellAnchor>
  <xdr:twoCellAnchor>
    <xdr:from>
      <xdr:col>5</xdr:col>
      <xdr:colOff>123825</xdr:colOff>
      <xdr:row>26</xdr:row>
      <xdr:rowOff>38100</xdr:rowOff>
    </xdr:from>
    <xdr:to>
      <xdr:col>7</xdr:col>
      <xdr:colOff>647700</xdr:colOff>
      <xdr:row>29</xdr:row>
      <xdr:rowOff>66675</xdr:rowOff>
    </xdr:to>
    <xdr:grpSp>
      <xdr:nvGrpSpPr>
        <xdr:cNvPr id="48" name="Group 132">
          <a:hlinkClick xmlns:r="http://schemas.openxmlformats.org/officeDocument/2006/relationships" r:id="rId15"/>
        </xdr:cNvPr>
        <xdr:cNvGrpSpPr>
          <a:grpSpLocks/>
        </xdr:cNvGrpSpPr>
      </xdr:nvGrpSpPr>
      <xdr:grpSpPr bwMode="auto">
        <a:xfrm>
          <a:off x="2847975" y="4972050"/>
          <a:ext cx="2047875" cy="600075"/>
          <a:chOff x="260" y="229"/>
          <a:chExt cx="215" cy="54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9492" name="Button 100" hidden="1">
                <a:extLst>
                  <a:ext uri="{63B3BB69-23CF-44E3-9099-C40C66FF867C}">
                    <a14:compatExt spid="_x0000_s59492"/>
                  </a:ext>
                </a:extLst>
              </xdr:cNvPr>
              <xdr:cNvSpPr/>
            </xdr:nvSpPr>
            <xdr:spPr bwMode="auto">
              <a:xfrm>
                <a:off x="260" y="229"/>
                <a:ext cx="213" cy="5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50" name="Text Box 131"/>
          <xdr:cNvSpPr txBox="1">
            <a:spLocks noChangeArrowheads="1"/>
          </xdr:cNvSpPr>
        </xdr:nvSpPr>
        <xdr:spPr bwMode="auto">
          <a:xfrm>
            <a:off x="263" y="240"/>
            <a:ext cx="212" cy="3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Maschinen-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stundensatzkalkulation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0</xdr:colOff>
      <xdr:row>3</xdr:row>
      <xdr:rowOff>133350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190500" y="323850"/>
          <a:ext cx="2152650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097" name="Button 1" hidden="1">
                <a:extLst>
                  <a:ext uri="{63B3BB69-23CF-44E3-9099-C40C66FF867C}">
                    <a14:compatExt spid="_x0000_s4097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14</xdr:col>
      <xdr:colOff>581025</xdr:colOff>
      <xdr:row>2</xdr:row>
      <xdr:rowOff>47625</xdr:rowOff>
    </xdr:from>
    <xdr:to>
      <xdr:col>16</xdr:col>
      <xdr:colOff>904875</xdr:colOff>
      <xdr:row>4</xdr:row>
      <xdr:rowOff>19050</xdr:rowOff>
    </xdr:to>
    <xdr:grpSp>
      <xdr:nvGrpSpPr>
        <xdr:cNvPr id="5" name="Group 1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7896225" y="371475"/>
          <a:ext cx="2152650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098" name="Button 2" hidden="1">
                <a:extLst>
                  <a:ext uri="{63B3BB69-23CF-44E3-9099-C40C66FF867C}">
                    <a14:compatExt spid="_x0000_s4098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zum Übungsblatt</a:t>
            </a:r>
          </a:p>
        </xdr:txBody>
      </xdr:sp>
    </xdr:grp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0</xdr:colOff>
      <xdr:row>3</xdr:row>
      <xdr:rowOff>133350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190500" y="323850"/>
          <a:ext cx="2152650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193" name="Button 1" hidden="1">
                <a:extLst>
                  <a:ext uri="{63B3BB69-23CF-44E3-9099-C40C66FF867C}">
                    <a14:compatExt spid="_x0000_s8193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14</xdr:col>
      <xdr:colOff>581025</xdr:colOff>
      <xdr:row>2</xdr:row>
      <xdr:rowOff>47625</xdr:rowOff>
    </xdr:from>
    <xdr:to>
      <xdr:col>16</xdr:col>
      <xdr:colOff>904875</xdr:colOff>
      <xdr:row>4</xdr:row>
      <xdr:rowOff>19050</xdr:rowOff>
    </xdr:to>
    <xdr:grpSp>
      <xdr:nvGrpSpPr>
        <xdr:cNvPr id="5" name="Group 1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7896225" y="371475"/>
          <a:ext cx="2152650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194" name="Button 2" hidden="1">
                <a:extLst>
                  <a:ext uri="{63B3BB69-23CF-44E3-9099-C40C66FF867C}">
                    <a14:compatExt spid="_x0000_s8194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zum BAB</a:t>
            </a:r>
          </a:p>
        </xdr:txBody>
      </xdr:sp>
    </xdr:grp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57150</xdr:rowOff>
    </xdr:from>
    <xdr:to>
      <xdr:col>8</xdr:col>
      <xdr:colOff>66675</xdr:colOff>
      <xdr:row>9</xdr:row>
      <xdr:rowOff>47625</xdr:rowOff>
    </xdr:to>
    <xdr:grpSp>
      <xdr:nvGrpSpPr>
        <xdr:cNvPr id="2" name="Group 4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5438775" y="1285875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6865" name="Button 1" hidden="1">
                <a:extLst>
                  <a:ext uri="{63B3BB69-23CF-44E3-9099-C40C66FF867C}">
                    <a14:compatExt spid="_x0000_s36865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6</xdr:col>
      <xdr:colOff>9525</xdr:colOff>
      <xdr:row>9</xdr:row>
      <xdr:rowOff>133350</xdr:rowOff>
    </xdr:from>
    <xdr:to>
      <xdr:col>8</xdr:col>
      <xdr:colOff>76200</xdr:colOff>
      <xdr:row>11</xdr:row>
      <xdr:rowOff>104775</xdr:rowOff>
    </xdr:to>
    <xdr:grpSp>
      <xdr:nvGrpSpPr>
        <xdr:cNvPr id="5" name="Group 7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5448300" y="1666875"/>
          <a:ext cx="2028825" cy="295275"/>
          <a:chOff x="573" y="191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6866" name="Button 2" hidden="1">
                <a:extLst>
                  <a:ext uri="{63B3BB69-23CF-44E3-9099-C40C66FF867C}">
                    <a14:compatExt spid="_x0000_s36866"/>
                  </a:ext>
                </a:extLst>
              </xdr:cNvPr>
              <xdr:cNvSpPr/>
            </xdr:nvSpPr>
            <xdr:spPr bwMode="auto">
              <a:xfrm>
                <a:off x="573" y="191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9"/>
          <xdr:cNvSpPr txBox="1">
            <a:spLocks noChangeArrowheads="1"/>
          </xdr:cNvSpPr>
        </xdr:nvSpPr>
        <xdr:spPr bwMode="auto">
          <a:xfrm>
            <a:off x="574" y="196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zum Übungsblatt</a:t>
            </a:r>
          </a:p>
        </xdr:txBody>
      </xdr:sp>
    </xdr:grpSp>
    <xdr:clientData fPrintsWithSheet="0"/>
  </xdr:twoCellAnchor>
  <xdr:twoCellAnchor>
    <xdr:from>
      <xdr:col>8</xdr:col>
      <xdr:colOff>142875</xdr:colOff>
      <xdr:row>7</xdr:row>
      <xdr:rowOff>47625</xdr:rowOff>
    </xdr:from>
    <xdr:to>
      <xdr:col>9</xdr:col>
      <xdr:colOff>0</xdr:colOff>
      <xdr:row>11</xdr:row>
      <xdr:rowOff>104775</xdr:rowOff>
    </xdr:to>
    <xdr:grpSp>
      <xdr:nvGrpSpPr>
        <xdr:cNvPr id="8" name="Group 8">
          <a:hlinkClick xmlns:r="http://schemas.openxmlformats.org/officeDocument/2006/relationships" r:id="rId3"/>
        </xdr:cNvPr>
        <xdr:cNvGrpSpPr>
          <a:grpSpLocks/>
        </xdr:cNvGrpSpPr>
      </xdr:nvGrpSpPr>
      <xdr:grpSpPr bwMode="auto">
        <a:xfrm>
          <a:off x="7543800" y="1276350"/>
          <a:ext cx="838200" cy="685800"/>
          <a:chOff x="793" y="150"/>
          <a:chExt cx="85" cy="7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6867" name="Button 3" hidden="1">
                <a:extLst>
                  <a:ext uri="{63B3BB69-23CF-44E3-9099-C40C66FF867C}">
                    <a14:compatExt spid="_x0000_s36867"/>
                  </a:ext>
                </a:extLst>
              </xdr:cNvPr>
              <xdr:cNvSpPr/>
            </xdr:nvSpPr>
            <xdr:spPr bwMode="auto">
              <a:xfrm>
                <a:off x="793" y="150"/>
                <a:ext cx="85" cy="7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10"/>
          <xdr:cNvSpPr txBox="1">
            <a:spLocks noChangeArrowheads="1"/>
          </xdr:cNvSpPr>
        </xdr:nvSpPr>
        <xdr:spPr bwMode="auto">
          <a:xfrm>
            <a:off x="793" y="167"/>
            <a:ext cx="85" cy="3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Gerundete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Lösung</a:t>
            </a:r>
          </a:p>
        </xdr:txBody>
      </xdr:sp>
    </xdr:grp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57150</xdr:rowOff>
    </xdr:from>
    <xdr:to>
      <xdr:col>8</xdr:col>
      <xdr:colOff>66675</xdr:colOff>
      <xdr:row>9</xdr:row>
      <xdr:rowOff>47625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5438775" y="1285875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7889" name="Button 1" hidden="1">
                <a:extLst>
                  <a:ext uri="{63B3BB69-23CF-44E3-9099-C40C66FF867C}">
                    <a14:compatExt spid="_x0000_s37889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6</xdr:col>
      <xdr:colOff>9525</xdr:colOff>
      <xdr:row>9</xdr:row>
      <xdr:rowOff>133350</xdr:rowOff>
    </xdr:from>
    <xdr:to>
      <xdr:col>8</xdr:col>
      <xdr:colOff>76200</xdr:colOff>
      <xdr:row>11</xdr:row>
      <xdr:rowOff>104775</xdr:rowOff>
    </xdr:to>
    <xdr:grpSp>
      <xdr:nvGrpSpPr>
        <xdr:cNvPr id="5" name="Group 7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5448300" y="1666875"/>
          <a:ext cx="2028825" cy="295275"/>
          <a:chOff x="572" y="191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7890" name="Button 2" hidden="1">
                <a:extLst>
                  <a:ext uri="{63B3BB69-23CF-44E3-9099-C40C66FF867C}">
                    <a14:compatExt spid="_x0000_s37890"/>
                  </a:ext>
                </a:extLst>
              </xdr:cNvPr>
              <xdr:cNvSpPr/>
            </xdr:nvSpPr>
            <xdr:spPr bwMode="auto">
              <a:xfrm>
                <a:off x="572" y="191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573" y="196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zum BAB</a:t>
            </a:r>
          </a:p>
        </xdr:txBody>
      </xdr:sp>
    </xdr:grpSp>
    <xdr:clientData fPrintsWithSheet="0"/>
  </xdr:twoCellAnchor>
  <xdr:twoCellAnchor>
    <xdr:from>
      <xdr:col>8</xdr:col>
      <xdr:colOff>142875</xdr:colOff>
      <xdr:row>7</xdr:row>
      <xdr:rowOff>38100</xdr:rowOff>
    </xdr:from>
    <xdr:to>
      <xdr:col>9</xdr:col>
      <xdr:colOff>0</xdr:colOff>
      <xdr:row>11</xdr:row>
      <xdr:rowOff>95250</xdr:rowOff>
    </xdr:to>
    <xdr:grpSp>
      <xdr:nvGrpSpPr>
        <xdr:cNvPr id="8" name="Group 8">
          <a:hlinkClick xmlns:r="http://schemas.openxmlformats.org/officeDocument/2006/relationships" r:id="rId3"/>
        </xdr:cNvPr>
        <xdr:cNvGrpSpPr>
          <a:grpSpLocks/>
        </xdr:cNvGrpSpPr>
      </xdr:nvGrpSpPr>
      <xdr:grpSpPr bwMode="auto">
        <a:xfrm>
          <a:off x="7543800" y="1266825"/>
          <a:ext cx="838200" cy="685800"/>
          <a:chOff x="793" y="150"/>
          <a:chExt cx="85" cy="7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7891" name="Button 3" hidden="1">
                <a:extLst>
                  <a:ext uri="{63B3BB69-23CF-44E3-9099-C40C66FF867C}">
                    <a14:compatExt spid="_x0000_s37891"/>
                  </a:ext>
                </a:extLst>
              </xdr:cNvPr>
              <xdr:cNvSpPr/>
            </xdr:nvSpPr>
            <xdr:spPr bwMode="auto">
              <a:xfrm>
                <a:off x="793" y="150"/>
                <a:ext cx="85" cy="7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10"/>
          <xdr:cNvSpPr txBox="1">
            <a:spLocks noChangeArrowheads="1"/>
          </xdr:cNvSpPr>
        </xdr:nvSpPr>
        <xdr:spPr bwMode="auto">
          <a:xfrm>
            <a:off x="793" y="167"/>
            <a:ext cx="85" cy="3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Gerundete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Lösung</a:t>
            </a:r>
          </a:p>
        </xdr:txBody>
      </xdr:sp>
    </xdr:grp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57150</xdr:rowOff>
    </xdr:from>
    <xdr:to>
      <xdr:col>8</xdr:col>
      <xdr:colOff>66675</xdr:colOff>
      <xdr:row>9</xdr:row>
      <xdr:rowOff>47625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5438775" y="1285875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8913" name="Button 1" hidden="1">
                <a:extLst>
                  <a:ext uri="{63B3BB69-23CF-44E3-9099-C40C66FF867C}">
                    <a14:compatExt spid="_x0000_s38913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6</xdr:col>
      <xdr:colOff>9525</xdr:colOff>
      <xdr:row>9</xdr:row>
      <xdr:rowOff>133350</xdr:rowOff>
    </xdr:from>
    <xdr:to>
      <xdr:col>8</xdr:col>
      <xdr:colOff>76200</xdr:colOff>
      <xdr:row>11</xdr:row>
      <xdr:rowOff>104775</xdr:rowOff>
    </xdr:to>
    <xdr:grpSp>
      <xdr:nvGrpSpPr>
        <xdr:cNvPr id="5" name="Group 4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5448300" y="1666875"/>
          <a:ext cx="2028825" cy="295275"/>
          <a:chOff x="573" y="191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8914" name="Button 2" hidden="1">
                <a:extLst>
                  <a:ext uri="{63B3BB69-23CF-44E3-9099-C40C66FF867C}">
                    <a14:compatExt spid="_x0000_s38914"/>
                  </a:ext>
                </a:extLst>
              </xdr:cNvPr>
              <xdr:cNvSpPr/>
            </xdr:nvSpPr>
            <xdr:spPr bwMode="auto">
              <a:xfrm>
                <a:off x="573" y="191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574" y="196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zum BAB</a:t>
            </a:r>
          </a:p>
        </xdr:txBody>
      </xdr:sp>
    </xdr:grpSp>
    <xdr:clientData fPrintsWithSheet="0"/>
  </xdr:twoCellAnchor>
  <xdr:twoCellAnchor>
    <xdr:from>
      <xdr:col>8</xdr:col>
      <xdr:colOff>142875</xdr:colOff>
      <xdr:row>7</xdr:row>
      <xdr:rowOff>57150</xdr:rowOff>
    </xdr:from>
    <xdr:to>
      <xdr:col>9</xdr:col>
      <xdr:colOff>0</xdr:colOff>
      <xdr:row>11</xdr:row>
      <xdr:rowOff>114300</xdr:rowOff>
    </xdr:to>
    <xdr:grpSp>
      <xdr:nvGrpSpPr>
        <xdr:cNvPr id="8" name="Group 8">
          <a:hlinkClick xmlns:r="http://schemas.openxmlformats.org/officeDocument/2006/relationships" r:id="rId3"/>
        </xdr:cNvPr>
        <xdr:cNvGrpSpPr>
          <a:grpSpLocks/>
        </xdr:cNvGrpSpPr>
      </xdr:nvGrpSpPr>
      <xdr:grpSpPr bwMode="auto">
        <a:xfrm>
          <a:off x="7543800" y="1285875"/>
          <a:ext cx="838200" cy="685800"/>
          <a:chOff x="793" y="150"/>
          <a:chExt cx="85" cy="7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8915" name="Button 3" hidden="1">
                <a:extLst>
                  <a:ext uri="{63B3BB69-23CF-44E3-9099-C40C66FF867C}">
                    <a14:compatExt spid="_x0000_s38915"/>
                  </a:ext>
                </a:extLst>
              </xdr:cNvPr>
              <xdr:cNvSpPr/>
            </xdr:nvSpPr>
            <xdr:spPr bwMode="auto">
              <a:xfrm>
                <a:off x="793" y="150"/>
                <a:ext cx="85" cy="7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10"/>
          <xdr:cNvSpPr txBox="1">
            <a:spLocks noChangeArrowheads="1"/>
          </xdr:cNvSpPr>
        </xdr:nvSpPr>
        <xdr:spPr bwMode="auto">
          <a:xfrm>
            <a:off x="793" y="167"/>
            <a:ext cx="85" cy="3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Übungs-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blatt</a:t>
            </a:r>
          </a:p>
        </xdr:txBody>
      </xdr:sp>
    </xdr:grpSp>
    <xdr:clientData fPrint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0</xdr:colOff>
      <xdr:row>2</xdr:row>
      <xdr:rowOff>133350</xdr:rowOff>
    </xdr:to>
    <xdr:grpSp>
      <xdr:nvGrpSpPr>
        <xdr:cNvPr id="5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161925" y="161925"/>
          <a:ext cx="2381250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6626" name="Button 2" hidden="1">
                <a:extLst>
                  <a:ext uri="{63B3BB69-23CF-44E3-9099-C40C66FF867C}">
                    <a14:compatExt spid="_x0000_s26626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0</xdr:colOff>
      <xdr:row>2</xdr:row>
      <xdr:rowOff>133350</xdr:rowOff>
    </xdr:to>
    <xdr:grpSp>
      <xdr:nvGrpSpPr>
        <xdr:cNvPr id="9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161925" y="161925"/>
          <a:ext cx="2381250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8852" name="Button 4" hidden="1">
                <a:extLst>
                  <a:ext uri="{63B3BB69-23CF-44E3-9099-C40C66FF867C}">
                    <a14:compatExt spid="_x0000_s78852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0</xdr:colOff>
      <xdr:row>2</xdr:row>
      <xdr:rowOff>133350</xdr:rowOff>
    </xdr:to>
    <xdr:grpSp>
      <xdr:nvGrpSpPr>
        <xdr:cNvPr id="5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161925" y="161925"/>
          <a:ext cx="2381250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9874" name="Button 2" hidden="1">
                <a:extLst>
                  <a:ext uri="{63B3BB69-23CF-44E3-9099-C40C66FF867C}">
                    <a14:compatExt spid="_x0000_s79874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0</xdr:colOff>
      <xdr:row>3</xdr:row>
      <xdr:rowOff>133350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238125" y="323850"/>
          <a:ext cx="13811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9457" name="Button 1" hidden="1">
                <a:extLst>
                  <a:ext uri="{63B3BB69-23CF-44E3-9099-C40C66FF867C}">
                    <a14:compatExt spid="_x0000_s19457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85725</xdr:rowOff>
    </xdr:from>
    <xdr:to>
      <xdr:col>3</xdr:col>
      <xdr:colOff>95250</xdr:colOff>
      <xdr:row>1</xdr:row>
      <xdr:rowOff>133350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190500" y="85725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4993" name="Button 1" hidden="1">
                <a:extLst>
                  <a:ext uri="{63B3BB69-23CF-44E3-9099-C40C66FF867C}">
                    <a14:compatExt spid="_x0000_s84993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9525</xdr:colOff>
      <xdr:row>6</xdr:row>
      <xdr:rowOff>57150</xdr:rowOff>
    </xdr:from>
    <xdr:to>
      <xdr:col>16</xdr:col>
      <xdr:colOff>76200</xdr:colOff>
      <xdr:row>8</xdr:row>
      <xdr:rowOff>47625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6772275" y="981075"/>
          <a:ext cx="162877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0961" name="Button 1" hidden="1">
                <a:extLst>
                  <a:ext uri="{63B3BB69-23CF-44E3-9099-C40C66FF867C}">
                    <a14:compatExt spid="_x0000_s40961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14</xdr:col>
      <xdr:colOff>19050</xdr:colOff>
      <xdr:row>8</xdr:row>
      <xdr:rowOff>133350</xdr:rowOff>
    </xdr:from>
    <xdr:to>
      <xdr:col>16</xdr:col>
      <xdr:colOff>85725</xdr:colOff>
      <xdr:row>10</xdr:row>
      <xdr:rowOff>104775</xdr:rowOff>
    </xdr:to>
    <xdr:grpSp>
      <xdr:nvGrpSpPr>
        <xdr:cNvPr id="5" name="Group 4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6781800" y="1362075"/>
          <a:ext cx="1628775" cy="276225"/>
          <a:chOff x="573" y="191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0962" name="Button 2" hidden="1">
                <a:extLst>
                  <a:ext uri="{63B3BB69-23CF-44E3-9099-C40C66FF867C}">
                    <a14:compatExt spid="_x0000_s40962"/>
                  </a:ext>
                </a:extLst>
              </xdr:cNvPr>
              <xdr:cNvSpPr/>
            </xdr:nvSpPr>
            <xdr:spPr bwMode="auto">
              <a:xfrm>
                <a:off x="573" y="191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574" y="196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zum Übungsblatt</a:t>
            </a:r>
          </a:p>
        </xdr:txBody>
      </xdr:sp>
    </xdr:grpSp>
    <xdr:clientData fPrint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628650</xdr:colOff>
      <xdr:row>3</xdr:row>
      <xdr:rowOff>133350</xdr:rowOff>
    </xdr:to>
    <xdr:grpSp>
      <xdr:nvGrpSpPr>
        <xdr:cNvPr id="11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200025" y="323850"/>
          <a:ext cx="189547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3316" name="Button 4" hidden="1">
                <a:extLst>
                  <a:ext uri="{63B3BB69-23CF-44E3-9099-C40C66FF867C}">
                    <a14:compatExt spid="_x0000_s13316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3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7</xdr:col>
      <xdr:colOff>19050</xdr:colOff>
      <xdr:row>2</xdr:row>
      <xdr:rowOff>0</xdr:rowOff>
    </xdr:from>
    <xdr:to>
      <xdr:col>9</xdr:col>
      <xdr:colOff>0</xdr:colOff>
      <xdr:row>3</xdr:row>
      <xdr:rowOff>133350</xdr:rowOff>
    </xdr:to>
    <xdr:grpSp>
      <xdr:nvGrpSpPr>
        <xdr:cNvPr id="14" name="Group 1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4991100" y="323850"/>
          <a:ext cx="170497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3317" name="Button 5" hidden="1">
                <a:extLst>
                  <a:ext uri="{63B3BB69-23CF-44E3-9099-C40C66FF867C}">
                    <a14:compatExt spid="_x0000_s13317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6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zum Übungsblatt</a:t>
            </a:r>
          </a:p>
        </xdr:txBody>
      </xdr:sp>
    </xdr:grpSp>
    <xdr:clientData fPrint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628650</xdr:colOff>
      <xdr:row>3</xdr:row>
      <xdr:rowOff>133350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200025" y="323850"/>
          <a:ext cx="189547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4337" name="Button 1" hidden="1">
                <a:extLst>
                  <a:ext uri="{63B3BB69-23CF-44E3-9099-C40C66FF867C}">
                    <a14:compatExt spid="_x0000_s14337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6</xdr:col>
      <xdr:colOff>228600</xdr:colOff>
      <xdr:row>2</xdr:row>
      <xdr:rowOff>0</xdr:rowOff>
    </xdr:from>
    <xdr:to>
      <xdr:col>9</xdr:col>
      <xdr:colOff>0</xdr:colOff>
      <xdr:row>3</xdr:row>
      <xdr:rowOff>133350</xdr:rowOff>
    </xdr:to>
    <xdr:grpSp>
      <xdr:nvGrpSpPr>
        <xdr:cNvPr id="5" name="Group 1"/>
        <xdr:cNvGrpSpPr>
          <a:grpSpLocks/>
        </xdr:cNvGrpSpPr>
      </xdr:nvGrpSpPr>
      <xdr:grpSpPr bwMode="auto">
        <a:xfrm>
          <a:off x="4229100" y="323850"/>
          <a:ext cx="246697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4338" name="Button 2" hidden="1">
                <a:extLst>
                  <a:ext uri="{63B3BB69-23CF-44E3-9099-C40C66FF867C}">
                    <a14:compatExt spid="_x0000_s14338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3">
            <a:hlinkClick xmlns:r="http://schemas.openxmlformats.org/officeDocument/2006/relationships" r:id="rId2"/>
          </xdr:cNvPr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 Äquivalenzziffernkalkulation</a:t>
            </a:r>
          </a:p>
        </xdr:txBody>
      </xdr:sp>
    </xdr:grpSp>
    <xdr:clientData fPrintsWithSheet="0"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0</xdr:colOff>
      <xdr:row>2</xdr:row>
      <xdr:rowOff>133350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161925" y="161925"/>
          <a:ext cx="2381250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7041" name="Button 1" hidden="1">
                <a:extLst>
                  <a:ext uri="{63B3BB69-23CF-44E3-9099-C40C66FF867C}">
                    <a14:compatExt spid="_x0000_s87041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</xdr:col>
      <xdr:colOff>2028825</xdr:colOff>
      <xdr:row>3</xdr:row>
      <xdr:rowOff>133350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247650" y="323850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049" name="Button 1" hidden="1">
                <a:extLst>
                  <a:ext uri="{63B3BB69-23CF-44E3-9099-C40C66FF867C}">
                    <a14:compatExt spid="_x0000_s2049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0</xdr:col>
      <xdr:colOff>238125</xdr:colOff>
      <xdr:row>26</xdr:row>
      <xdr:rowOff>133349</xdr:rowOff>
    </xdr:from>
    <xdr:to>
      <xdr:col>3</xdr:col>
      <xdr:colOff>438150</xdr:colOff>
      <xdr:row>42</xdr:row>
      <xdr:rowOff>123824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200024</xdr:colOff>
      <xdr:row>26</xdr:row>
      <xdr:rowOff>152400</xdr:rowOff>
    </xdr:from>
    <xdr:to>
      <xdr:col>7</xdr:col>
      <xdr:colOff>428624</xdr:colOff>
      <xdr:row>42</xdr:row>
      <xdr:rowOff>142875</xdr:rowOff>
    </xdr:to>
    <xdr:graphicFrame macro="">
      <xdr:nvGraphicFramePr>
        <xdr:cNvPr id="7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0</xdr:colOff>
      <xdr:row>3</xdr:row>
      <xdr:rowOff>133350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190500" y="323850"/>
          <a:ext cx="174307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91137" name="Button 1" hidden="1">
                <a:extLst>
                  <a:ext uri="{63B3BB69-23CF-44E3-9099-C40C66FF867C}">
                    <a14:compatExt spid="_x0000_s91137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5</xdr:col>
      <xdr:colOff>19050</xdr:colOff>
      <xdr:row>2</xdr:row>
      <xdr:rowOff>0</xdr:rowOff>
    </xdr:from>
    <xdr:to>
      <xdr:col>7</xdr:col>
      <xdr:colOff>0</xdr:colOff>
      <xdr:row>3</xdr:row>
      <xdr:rowOff>133350</xdr:rowOff>
    </xdr:to>
    <xdr:grpSp>
      <xdr:nvGrpSpPr>
        <xdr:cNvPr id="5" name="Group 1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4238625" y="323850"/>
          <a:ext cx="1504950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91138" name="Button 2" hidden="1">
                <a:extLst>
                  <a:ext uri="{63B3BB69-23CF-44E3-9099-C40C66FF867C}">
                    <a14:compatExt spid="_x0000_s91138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zum Übungsblatt</a:t>
            </a:r>
          </a:p>
        </xdr:txBody>
      </xdr:sp>
    </xdr:grpSp>
    <xdr:clientData fPrintsWithSheet="0"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666750</xdr:colOff>
      <xdr:row>2</xdr:row>
      <xdr:rowOff>0</xdr:rowOff>
    </xdr:from>
    <xdr:to>
      <xdr:col>6</xdr:col>
      <xdr:colOff>752475</xdr:colOff>
      <xdr:row>3</xdr:row>
      <xdr:rowOff>123825</xdr:rowOff>
    </xdr:to>
    <xdr:grpSp>
      <xdr:nvGrpSpPr>
        <xdr:cNvPr id="5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3362325" y="323865"/>
          <a:ext cx="2371725" cy="285751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92162" name="Button 2" hidden="1">
                <a:extLst>
                  <a:ext uri="{63B3BB69-23CF-44E3-9099-C40C66FF867C}">
                    <a14:compatExt spid="_x0000_s92162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 Deckungsbeitragsrechnung</a:t>
            </a:r>
          </a:p>
        </xdr:txBody>
      </xdr:sp>
    </xdr:grpSp>
    <xdr:clientData fPrintsWithSheet="0"/>
  </xdr:twoCellAnchor>
  <xdr:twoCellAnchor>
    <xdr:from>
      <xdr:col>1</xdr:col>
      <xdr:colOff>0</xdr:colOff>
      <xdr:row>2</xdr:row>
      <xdr:rowOff>0</xdr:rowOff>
    </xdr:from>
    <xdr:to>
      <xdr:col>2</xdr:col>
      <xdr:colOff>0</xdr:colOff>
      <xdr:row>3</xdr:row>
      <xdr:rowOff>133350</xdr:rowOff>
    </xdr:to>
    <xdr:grpSp>
      <xdr:nvGrpSpPr>
        <xdr:cNvPr id="8" name="Group 1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190500" y="323850"/>
          <a:ext cx="174307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92163" name="Button 3" hidden="1">
                <a:extLst>
                  <a:ext uri="{63B3BB69-23CF-44E3-9099-C40C66FF867C}">
                    <a14:compatExt spid="_x0000_s92163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9525</xdr:colOff>
      <xdr:row>6</xdr:row>
      <xdr:rowOff>57150</xdr:rowOff>
    </xdr:from>
    <xdr:to>
      <xdr:col>16</xdr:col>
      <xdr:colOff>76200</xdr:colOff>
      <xdr:row>8</xdr:row>
      <xdr:rowOff>47625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6772275" y="981075"/>
          <a:ext cx="162877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1985" name="Button 1" hidden="1">
                <a:extLst>
                  <a:ext uri="{63B3BB69-23CF-44E3-9099-C40C66FF867C}">
                    <a14:compatExt spid="_x0000_s41985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14</xdr:col>
      <xdr:colOff>19050</xdr:colOff>
      <xdr:row>8</xdr:row>
      <xdr:rowOff>133350</xdr:rowOff>
    </xdr:from>
    <xdr:to>
      <xdr:col>16</xdr:col>
      <xdr:colOff>85725</xdr:colOff>
      <xdr:row>10</xdr:row>
      <xdr:rowOff>104775</xdr:rowOff>
    </xdr:to>
    <xdr:grpSp>
      <xdr:nvGrpSpPr>
        <xdr:cNvPr id="5" name="Group 7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6781800" y="1362075"/>
          <a:ext cx="1628775" cy="276225"/>
          <a:chOff x="712" y="150"/>
          <a:chExt cx="171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1986" name="Button 2" hidden="1">
                <a:extLst>
                  <a:ext uri="{63B3BB69-23CF-44E3-9099-C40C66FF867C}">
                    <a14:compatExt spid="_x0000_s41986"/>
                  </a:ext>
                </a:extLst>
              </xdr:cNvPr>
              <xdr:cNvSpPr/>
            </xdr:nvSpPr>
            <xdr:spPr bwMode="auto">
              <a:xfrm>
                <a:off x="712" y="150"/>
                <a:ext cx="171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713" y="155"/>
            <a:ext cx="170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zum BAB</a:t>
            </a:r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8</xdr:row>
      <xdr:rowOff>57150</xdr:rowOff>
    </xdr:from>
    <xdr:to>
      <xdr:col>8</xdr:col>
      <xdr:colOff>76200</xdr:colOff>
      <xdr:row>10</xdr:row>
      <xdr:rowOff>47625</xdr:rowOff>
    </xdr:to>
    <xdr:grpSp>
      <xdr:nvGrpSpPr>
        <xdr:cNvPr id="2" name="Group 7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5448300" y="1447800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3009" name="Button 1" hidden="1">
                <a:extLst>
                  <a:ext uri="{63B3BB69-23CF-44E3-9099-C40C66FF867C}">
                    <a14:compatExt spid="_x0000_s43009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9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6</xdr:col>
      <xdr:colOff>19050</xdr:colOff>
      <xdr:row>10</xdr:row>
      <xdr:rowOff>133350</xdr:rowOff>
    </xdr:from>
    <xdr:to>
      <xdr:col>8</xdr:col>
      <xdr:colOff>85725</xdr:colOff>
      <xdr:row>12</xdr:row>
      <xdr:rowOff>104775</xdr:rowOff>
    </xdr:to>
    <xdr:grpSp>
      <xdr:nvGrpSpPr>
        <xdr:cNvPr id="5" name="Group 13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5457825" y="1828800"/>
          <a:ext cx="2028825" cy="295275"/>
          <a:chOff x="573" y="191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3010" name="Button 2" hidden="1">
                <a:extLst>
                  <a:ext uri="{63B3BB69-23CF-44E3-9099-C40C66FF867C}">
                    <a14:compatExt spid="_x0000_s43010"/>
                  </a:ext>
                </a:extLst>
              </xdr:cNvPr>
              <xdr:cNvSpPr/>
            </xdr:nvSpPr>
            <xdr:spPr bwMode="auto">
              <a:xfrm>
                <a:off x="573" y="191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12"/>
          <xdr:cNvSpPr txBox="1">
            <a:spLocks noChangeArrowheads="1"/>
          </xdr:cNvSpPr>
        </xdr:nvSpPr>
        <xdr:spPr bwMode="auto">
          <a:xfrm>
            <a:off x="574" y="196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zum Übungsblatt</a:t>
            </a:r>
          </a:p>
        </xdr:txBody>
      </xdr:sp>
    </xdr:grpSp>
    <xdr:clientData fPrintsWithSheet="0"/>
  </xdr:twoCellAnchor>
  <xdr:twoCellAnchor>
    <xdr:from>
      <xdr:col>8</xdr:col>
      <xdr:colOff>152400</xdr:colOff>
      <xdr:row>8</xdr:row>
      <xdr:rowOff>47625</xdr:rowOff>
    </xdr:from>
    <xdr:to>
      <xdr:col>9</xdr:col>
      <xdr:colOff>0</xdr:colOff>
      <xdr:row>12</xdr:row>
      <xdr:rowOff>104775</xdr:rowOff>
    </xdr:to>
    <xdr:grpSp>
      <xdr:nvGrpSpPr>
        <xdr:cNvPr id="8" name="Group 26">
          <a:hlinkClick xmlns:r="http://schemas.openxmlformats.org/officeDocument/2006/relationships" r:id="rId3"/>
        </xdr:cNvPr>
        <xdr:cNvGrpSpPr>
          <a:grpSpLocks/>
        </xdr:cNvGrpSpPr>
      </xdr:nvGrpSpPr>
      <xdr:grpSpPr bwMode="auto">
        <a:xfrm>
          <a:off x="7553325" y="1438275"/>
          <a:ext cx="828675" cy="685800"/>
          <a:chOff x="793" y="150"/>
          <a:chExt cx="85" cy="7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3011" name="Button 3" hidden="1">
                <a:extLst>
                  <a:ext uri="{63B3BB69-23CF-44E3-9099-C40C66FF867C}">
                    <a14:compatExt spid="_x0000_s43011"/>
                  </a:ext>
                </a:extLst>
              </xdr:cNvPr>
              <xdr:cNvSpPr/>
            </xdr:nvSpPr>
            <xdr:spPr bwMode="auto">
              <a:xfrm>
                <a:off x="793" y="150"/>
                <a:ext cx="85" cy="7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24"/>
          <xdr:cNvSpPr txBox="1">
            <a:spLocks noChangeArrowheads="1"/>
          </xdr:cNvSpPr>
        </xdr:nvSpPr>
        <xdr:spPr bwMode="auto">
          <a:xfrm>
            <a:off x="793" y="167"/>
            <a:ext cx="85" cy="3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Gerundete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Lösung</a:t>
            </a:r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8</xdr:row>
      <xdr:rowOff>57150</xdr:rowOff>
    </xdr:from>
    <xdr:to>
      <xdr:col>8</xdr:col>
      <xdr:colOff>76200</xdr:colOff>
      <xdr:row>10</xdr:row>
      <xdr:rowOff>47625</xdr:rowOff>
    </xdr:to>
    <xdr:grpSp>
      <xdr:nvGrpSpPr>
        <xdr:cNvPr id="2" name="Group 7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5448300" y="1438275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4033" name="Button 1" hidden="1">
                <a:extLst>
                  <a:ext uri="{63B3BB69-23CF-44E3-9099-C40C66FF867C}">
                    <a14:compatExt spid="_x0000_s44033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9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6</xdr:col>
      <xdr:colOff>19050</xdr:colOff>
      <xdr:row>10</xdr:row>
      <xdr:rowOff>133350</xdr:rowOff>
    </xdr:from>
    <xdr:to>
      <xdr:col>8</xdr:col>
      <xdr:colOff>85725</xdr:colOff>
      <xdr:row>12</xdr:row>
      <xdr:rowOff>104775</xdr:rowOff>
    </xdr:to>
    <xdr:grpSp>
      <xdr:nvGrpSpPr>
        <xdr:cNvPr id="5" name="Group 13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5457825" y="1819275"/>
          <a:ext cx="2028825" cy="295275"/>
          <a:chOff x="573" y="191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4034" name="Button 2" hidden="1">
                <a:extLst>
                  <a:ext uri="{63B3BB69-23CF-44E3-9099-C40C66FF867C}">
                    <a14:compatExt spid="_x0000_s44034"/>
                  </a:ext>
                </a:extLst>
              </xdr:cNvPr>
              <xdr:cNvSpPr/>
            </xdr:nvSpPr>
            <xdr:spPr bwMode="auto">
              <a:xfrm>
                <a:off x="573" y="191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12"/>
          <xdr:cNvSpPr txBox="1">
            <a:spLocks noChangeArrowheads="1"/>
          </xdr:cNvSpPr>
        </xdr:nvSpPr>
        <xdr:spPr bwMode="auto">
          <a:xfrm>
            <a:off x="574" y="196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zum BAB</a:t>
            </a:r>
          </a:p>
        </xdr:txBody>
      </xdr:sp>
    </xdr:grpSp>
    <xdr:clientData fPrintsWithSheet="0"/>
  </xdr:twoCellAnchor>
  <xdr:twoCellAnchor>
    <xdr:from>
      <xdr:col>8</xdr:col>
      <xdr:colOff>152400</xdr:colOff>
      <xdr:row>8</xdr:row>
      <xdr:rowOff>47625</xdr:rowOff>
    </xdr:from>
    <xdr:to>
      <xdr:col>9</xdr:col>
      <xdr:colOff>0</xdr:colOff>
      <xdr:row>12</xdr:row>
      <xdr:rowOff>104775</xdr:rowOff>
    </xdr:to>
    <xdr:grpSp>
      <xdr:nvGrpSpPr>
        <xdr:cNvPr id="8" name="Group 26">
          <a:hlinkClick xmlns:r="http://schemas.openxmlformats.org/officeDocument/2006/relationships" r:id="rId3"/>
        </xdr:cNvPr>
        <xdr:cNvGrpSpPr>
          <a:grpSpLocks/>
        </xdr:cNvGrpSpPr>
      </xdr:nvGrpSpPr>
      <xdr:grpSpPr bwMode="auto">
        <a:xfrm>
          <a:off x="7553325" y="1428750"/>
          <a:ext cx="828675" cy="685800"/>
          <a:chOff x="793" y="150"/>
          <a:chExt cx="85" cy="7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4035" name="Button 3" hidden="1">
                <a:extLst>
                  <a:ext uri="{63B3BB69-23CF-44E3-9099-C40C66FF867C}">
                    <a14:compatExt spid="_x0000_s44035"/>
                  </a:ext>
                </a:extLst>
              </xdr:cNvPr>
              <xdr:cNvSpPr/>
            </xdr:nvSpPr>
            <xdr:spPr bwMode="auto">
              <a:xfrm>
                <a:off x="793" y="150"/>
                <a:ext cx="85" cy="7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24"/>
          <xdr:cNvSpPr txBox="1">
            <a:spLocks noChangeArrowheads="1"/>
          </xdr:cNvSpPr>
        </xdr:nvSpPr>
        <xdr:spPr bwMode="auto">
          <a:xfrm>
            <a:off x="793" y="167"/>
            <a:ext cx="85" cy="3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Gerundete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Lösung</a:t>
            </a:r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8</xdr:row>
      <xdr:rowOff>57150</xdr:rowOff>
    </xdr:from>
    <xdr:to>
      <xdr:col>8</xdr:col>
      <xdr:colOff>76200</xdr:colOff>
      <xdr:row>10</xdr:row>
      <xdr:rowOff>47625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5448300" y="1447800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5057" name="Button 1" hidden="1">
                <a:extLst>
                  <a:ext uri="{63B3BB69-23CF-44E3-9099-C40C66FF867C}">
                    <a14:compatExt spid="_x0000_s45057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6</xdr:col>
      <xdr:colOff>19050</xdr:colOff>
      <xdr:row>10</xdr:row>
      <xdr:rowOff>133350</xdr:rowOff>
    </xdr:from>
    <xdr:to>
      <xdr:col>8</xdr:col>
      <xdr:colOff>85725</xdr:colOff>
      <xdr:row>12</xdr:row>
      <xdr:rowOff>104775</xdr:rowOff>
    </xdr:to>
    <xdr:grpSp>
      <xdr:nvGrpSpPr>
        <xdr:cNvPr id="5" name="Group 4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5457825" y="1828800"/>
          <a:ext cx="2028825" cy="295275"/>
          <a:chOff x="573" y="191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5058" name="Button 2" hidden="1">
                <a:extLst>
                  <a:ext uri="{63B3BB69-23CF-44E3-9099-C40C66FF867C}">
                    <a14:compatExt spid="_x0000_s45058"/>
                  </a:ext>
                </a:extLst>
              </xdr:cNvPr>
              <xdr:cNvSpPr/>
            </xdr:nvSpPr>
            <xdr:spPr bwMode="auto">
              <a:xfrm>
                <a:off x="573" y="191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574" y="196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zum BAB</a:t>
            </a:r>
          </a:p>
        </xdr:txBody>
      </xdr:sp>
    </xdr:grpSp>
    <xdr:clientData fPrintsWithSheet="0"/>
  </xdr:twoCellAnchor>
  <xdr:twoCellAnchor>
    <xdr:from>
      <xdr:col>8</xdr:col>
      <xdr:colOff>152400</xdr:colOff>
      <xdr:row>8</xdr:row>
      <xdr:rowOff>38100</xdr:rowOff>
    </xdr:from>
    <xdr:to>
      <xdr:col>9</xdr:col>
      <xdr:colOff>0</xdr:colOff>
      <xdr:row>12</xdr:row>
      <xdr:rowOff>95250</xdr:rowOff>
    </xdr:to>
    <xdr:grpSp>
      <xdr:nvGrpSpPr>
        <xdr:cNvPr id="8" name="Group 26">
          <a:hlinkClick xmlns:r="http://schemas.openxmlformats.org/officeDocument/2006/relationships" r:id="rId3"/>
        </xdr:cNvPr>
        <xdr:cNvGrpSpPr>
          <a:grpSpLocks/>
        </xdr:cNvGrpSpPr>
      </xdr:nvGrpSpPr>
      <xdr:grpSpPr bwMode="auto">
        <a:xfrm>
          <a:off x="7553325" y="1428750"/>
          <a:ext cx="828675" cy="685800"/>
          <a:chOff x="793" y="150"/>
          <a:chExt cx="85" cy="7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45059" name="Button 3" hidden="1">
                <a:extLst>
                  <a:ext uri="{63B3BB69-23CF-44E3-9099-C40C66FF867C}">
                    <a14:compatExt spid="_x0000_s45059"/>
                  </a:ext>
                </a:extLst>
              </xdr:cNvPr>
              <xdr:cNvSpPr/>
            </xdr:nvSpPr>
            <xdr:spPr bwMode="auto">
              <a:xfrm>
                <a:off x="793" y="150"/>
                <a:ext cx="85" cy="7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24"/>
          <xdr:cNvSpPr txBox="1">
            <a:spLocks noChangeArrowheads="1"/>
          </xdr:cNvSpPr>
        </xdr:nvSpPr>
        <xdr:spPr bwMode="auto">
          <a:xfrm>
            <a:off x="793" y="167"/>
            <a:ext cx="85" cy="3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Übungs-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blatt</a:t>
            </a:r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47625</xdr:rowOff>
    </xdr:from>
    <xdr:to>
      <xdr:col>8</xdr:col>
      <xdr:colOff>66675</xdr:colOff>
      <xdr:row>9</xdr:row>
      <xdr:rowOff>38100</xdr:rowOff>
    </xdr:to>
    <xdr:grpSp>
      <xdr:nvGrpSpPr>
        <xdr:cNvPr id="2" name="Group 4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5438775" y="1276350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69" name="Button 1" hidden="1">
                <a:extLst>
                  <a:ext uri="{63B3BB69-23CF-44E3-9099-C40C66FF867C}">
                    <a14:compatExt spid="_x0000_s32769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6</xdr:col>
      <xdr:colOff>9525</xdr:colOff>
      <xdr:row>9</xdr:row>
      <xdr:rowOff>123825</xdr:rowOff>
    </xdr:from>
    <xdr:to>
      <xdr:col>8</xdr:col>
      <xdr:colOff>76200</xdr:colOff>
      <xdr:row>11</xdr:row>
      <xdr:rowOff>95250</xdr:rowOff>
    </xdr:to>
    <xdr:grpSp>
      <xdr:nvGrpSpPr>
        <xdr:cNvPr id="5" name="Group 7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5448300" y="1657350"/>
          <a:ext cx="2028825" cy="295275"/>
          <a:chOff x="573" y="191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0" name="Button 2" hidden="1">
                <a:extLst>
                  <a:ext uri="{63B3BB69-23CF-44E3-9099-C40C66FF867C}">
                    <a14:compatExt spid="_x0000_s32770"/>
                  </a:ext>
                </a:extLst>
              </xdr:cNvPr>
              <xdr:cNvSpPr/>
            </xdr:nvSpPr>
            <xdr:spPr bwMode="auto">
              <a:xfrm>
                <a:off x="573" y="191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9"/>
          <xdr:cNvSpPr txBox="1">
            <a:spLocks noChangeArrowheads="1"/>
          </xdr:cNvSpPr>
        </xdr:nvSpPr>
        <xdr:spPr bwMode="auto">
          <a:xfrm>
            <a:off x="574" y="196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zum Übungsblatt</a:t>
            </a:r>
          </a:p>
        </xdr:txBody>
      </xdr:sp>
    </xdr:grpSp>
    <xdr:clientData fPrintsWithSheet="0"/>
  </xdr:twoCellAnchor>
  <xdr:twoCellAnchor>
    <xdr:from>
      <xdr:col>8</xdr:col>
      <xdr:colOff>161925</xdr:colOff>
      <xdr:row>7</xdr:row>
      <xdr:rowOff>38100</xdr:rowOff>
    </xdr:from>
    <xdr:to>
      <xdr:col>9</xdr:col>
      <xdr:colOff>0</xdr:colOff>
      <xdr:row>11</xdr:row>
      <xdr:rowOff>95250</xdr:rowOff>
    </xdr:to>
    <xdr:grpSp>
      <xdr:nvGrpSpPr>
        <xdr:cNvPr id="8" name="Group 7">
          <a:hlinkClick xmlns:r="http://schemas.openxmlformats.org/officeDocument/2006/relationships" r:id="rId3"/>
        </xdr:cNvPr>
        <xdr:cNvGrpSpPr>
          <a:grpSpLocks/>
        </xdr:cNvGrpSpPr>
      </xdr:nvGrpSpPr>
      <xdr:grpSpPr bwMode="auto">
        <a:xfrm>
          <a:off x="7562850" y="1266825"/>
          <a:ext cx="819150" cy="685800"/>
          <a:chOff x="793" y="150"/>
          <a:chExt cx="85" cy="7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1" name="Button 3" hidden="1">
                <a:extLst>
                  <a:ext uri="{63B3BB69-23CF-44E3-9099-C40C66FF867C}">
                    <a14:compatExt spid="_x0000_s32771"/>
                  </a:ext>
                </a:extLst>
              </xdr:cNvPr>
              <xdr:cNvSpPr/>
            </xdr:nvSpPr>
            <xdr:spPr bwMode="auto">
              <a:xfrm>
                <a:off x="793" y="150"/>
                <a:ext cx="85" cy="7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9"/>
          <xdr:cNvSpPr txBox="1">
            <a:spLocks noChangeArrowheads="1"/>
          </xdr:cNvSpPr>
        </xdr:nvSpPr>
        <xdr:spPr bwMode="auto">
          <a:xfrm>
            <a:off x="793" y="167"/>
            <a:ext cx="85" cy="3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Gerundete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Lösung</a:t>
            </a:r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47625</xdr:rowOff>
    </xdr:from>
    <xdr:to>
      <xdr:col>8</xdr:col>
      <xdr:colOff>66675</xdr:colOff>
      <xdr:row>9</xdr:row>
      <xdr:rowOff>38100</xdr:rowOff>
    </xdr:to>
    <xdr:grpSp>
      <xdr:nvGrpSpPr>
        <xdr:cNvPr id="2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5438775" y="1276350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4817" name="Button 1" hidden="1">
                <a:extLst>
                  <a:ext uri="{63B3BB69-23CF-44E3-9099-C40C66FF867C}">
                    <a14:compatExt spid="_x0000_s34817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4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6</xdr:col>
      <xdr:colOff>9525</xdr:colOff>
      <xdr:row>9</xdr:row>
      <xdr:rowOff>123825</xdr:rowOff>
    </xdr:from>
    <xdr:to>
      <xdr:col>8</xdr:col>
      <xdr:colOff>76200</xdr:colOff>
      <xdr:row>11</xdr:row>
      <xdr:rowOff>95250</xdr:rowOff>
    </xdr:to>
    <xdr:grpSp>
      <xdr:nvGrpSpPr>
        <xdr:cNvPr id="5" name="Group 4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5448300" y="1657350"/>
          <a:ext cx="2028825" cy="295275"/>
          <a:chOff x="572" y="190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4818" name="Button 2" hidden="1">
                <a:extLst>
                  <a:ext uri="{63B3BB69-23CF-44E3-9099-C40C66FF867C}">
                    <a14:compatExt spid="_x0000_s34818"/>
                  </a:ext>
                </a:extLst>
              </xdr:cNvPr>
              <xdr:cNvSpPr/>
            </xdr:nvSpPr>
            <xdr:spPr bwMode="auto">
              <a:xfrm>
                <a:off x="572" y="190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573" y="195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zum BAB</a:t>
            </a:r>
          </a:p>
        </xdr:txBody>
      </xdr:sp>
    </xdr:grpSp>
    <xdr:clientData fPrintsWithSheet="0"/>
  </xdr:twoCellAnchor>
  <xdr:twoCellAnchor>
    <xdr:from>
      <xdr:col>8</xdr:col>
      <xdr:colOff>161925</xdr:colOff>
      <xdr:row>7</xdr:row>
      <xdr:rowOff>38100</xdr:rowOff>
    </xdr:from>
    <xdr:to>
      <xdr:col>9</xdr:col>
      <xdr:colOff>0</xdr:colOff>
      <xdr:row>11</xdr:row>
      <xdr:rowOff>95250</xdr:rowOff>
    </xdr:to>
    <xdr:grpSp>
      <xdr:nvGrpSpPr>
        <xdr:cNvPr id="8" name="Group 7">
          <a:hlinkClick xmlns:r="http://schemas.openxmlformats.org/officeDocument/2006/relationships" r:id="rId3"/>
        </xdr:cNvPr>
        <xdr:cNvGrpSpPr>
          <a:grpSpLocks/>
        </xdr:cNvGrpSpPr>
      </xdr:nvGrpSpPr>
      <xdr:grpSpPr bwMode="auto">
        <a:xfrm>
          <a:off x="7562850" y="1266825"/>
          <a:ext cx="819150" cy="685800"/>
          <a:chOff x="793" y="150"/>
          <a:chExt cx="85" cy="7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4819" name="Button 3" hidden="1">
                <a:extLst>
                  <a:ext uri="{63B3BB69-23CF-44E3-9099-C40C66FF867C}">
                    <a14:compatExt spid="_x0000_s34819"/>
                  </a:ext>
                </a:extLst>
              </xdr:cNvPr>
              <xdr:cNvSpPr/>
            </xdr:nvSpPr>
            <xdr:spPr bwMode="auto">
              <a:xfrm>
                <a:off x="793" y="150"/>
                <a:ext cx="85" cy="7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9"/>
          <xdr:cNvSpPr txBox="1">
            <a:spLocks noChangeArrowheads="1"/>
          </xdr:cNvSpPr>
        </xdr:nvSpPr>
        <xdr:spPr bwMode="auto">
          <a:xfrm>
            <a:off x="793" y="167"/>
            <a:ext cx="85" cy="3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Gerundete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Lösung</a:t>
            </a:r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95250</xdr:rowOff>
    </xdr:from>
    <xdr:to>
      <xdr:col>8</xdr:col>
      <xdr:colOff>66675</xdr:colOff>
      <xdr:row>9</xdr:row>
      <xdr:rowOff>85725</xdr:rowOff>
    </xdr:to>
    <xdr:grpSp>
      <xdr:nvGrpSpPr>
        <xdr:cNvPr id="8" name="Group 1">
          <a:hlinkClick xmlns:r="http://schemas.openxmlformats.org/officeDocument/2006/relationships" r:id="rId1"/>
        </xdr:cNvPr>
        <xdr:cNvGrpSpPr>
          <a:grpSpLocks/>
        </xdr:cNvGrpSpPr>
      </xdr:nvGrpSpPr>
      <xdr:grpSpPr bwMode="auto">
        <a:xfrm>
          <a:off x="5438775" y="1323975"/>
          <a:ext cx="2028825" cy="295275"/>
          <a:chOff x="244" y="465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5843" name="Button 3" hidden="1">
                <a:extLst>
                  <a:ext uri="{63B3BB69-23CF-44E3-9099-C40C66FF867C}">
                    <a14:compatExt spid="_x0000_s35843"/>
                  </a:ext>
                </a:extLst>
              </xdr:cNvPr>
              <xdr:cNvSpPr/>
            </xdr:nvSpPr>
            <xdr:spPr bwMode="auto">
              <a:xfrm>
                <a:off x="244" y="465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0" name="Text Box 3"/>
          <xdr:cNvSpPr txBox="1">
            <a:spLocks noChangeArrowheads="1"/>
          </xdr:cNvSpPr>
        </xdr:nvSpPr>
        <xdr:spPr bwMode="auto">
          <a:xfrm>
            <a:off x="245" y="470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zur Startseite</a:t>
            </a:r>
          </a:p>
        </xdr:txBody>
      </xdr:sp>
    </xdr:grpSp>
    <xdr:clientData fPrintsWithSheet="0"/>
  </xdr:twoCellAnchor>
  <xdr:twoCellAnchor>
    <xdr:from>
      <xdr:col>6</xdr:col>
      <xdr:colOff>9525</xdr:colOff>
      <xdr:row>10</xdr:row>
      <xdr:rowOff>9525</xdr:rowOff>
    </xdr:from>
    <xdr:to>
      <xdr:col>8</xdr:col>
      <xdr:colOff>76200</xdr:colOff>
      <xdr:row>11</xdr:row>
      <xdr:rowOff>142875</xdr:rowOff>
    </xdr:to>
    <xdr:grpSp>
      <xdr:nvGrpSpPr>
        <xdr:cNvPr id="11" name="Group 4">
          <a:hlinkClick xmlns:r="http://schemas.openxmlformats.org/officeDocument/2006/relationships" r:id="rId2"/>
        </xdr:cNvPr>
        <xdr:cNvGrpSpPr>
          <a:grpSpLocks/>
        </xdr:cNvGrpSpPr>
      </xdr:nvGrpSpPr>
      <xdr:grpSpPr bwMode="auto">
        <a:xfrm>
          <a:off x="5448300" y="1704975"/>
          <a:ext cx="2028825" cy="295275"/>
          <a:chOff x="572" y="190"/>
          <a:chExt cx="213" cy="3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5844" name="Button 4" hidden="1">
                <a:extLst>
                  <a:ext uri="{63B3BB69-23CF-44E3-9099-C40C66FF867C}">
                    <a14:compatExt spid="_x0000_s35844"/>
                  </a:ext>
                </a:extLst>
              </xdr:cNvPr>
              <xdr:cNvSpPr/>
            </xdr:nvSpPr>
            <xdr:spPr bwMode="auto">
              <a:xfrm>
                <a:off x="572" y="190"/>
                <a:ext cx="213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3" name="Text Box 6"/>
          <xdr:cNvSpPr txBox="1">
            <a:spLocks noChangeArrowheads="1"/>
          </xdr:cNvSpPr>
        </xdr:nvSpPr>
        <xdr:spPr bwMode="auto">
          <a:xfrm>
            <a:off x="573" y="195"/>
            <a:ext cx="212" cy="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zurück zum BAB</a:t>
            </a:r>
          </a:p>
        </xdr:txBody>
      </xdr:sp>
    </xdr:grpSp>
    <xdr:clientData fPrintsWithSheet="0"/>
  </xdr:twoCellAnchor>
  <xdr:twoCellAnchor>
    <xdr:from>
      <xdr:col>8</xdr:col>
      <xdr:colOff>161925</xdr:colOff>
      <xdr:row>7</xdr:row>
      <xdr:rowOff>85725</xdr:rowOff>
    </xdr:from>
    <xdr:to>
      <xdr:col>9</xdr:col>
      <xdr:colOff>0</xdr:colOff>
      <xdr:row>11</xdr:row>
      <xdr:rowOff>142875</xdr:rowOff>
    </xdr:to>
    <xdr:grpSp>
      <xdr:nvGrpSpPr>
        <xdr:cNvPr id="14" name="Group 7">
          <a:hlinkClick xmlns:r="http://schemas.openxmlformats.org/officeDocument/2006/relationships" r:id="rId3"/>
        </xdr:cNvPr>
        <xdr:cNvGrpSpPr>
          <a:grpSpLocks/>
        </xdr:cNvGrpSpPr>
      </xdr:nvGrpSpPr>
      <xdr:grpSpPr bwMode="auto">
        <a:xfrm>
          <a:off x="7562850" y="1314450"/>
          <a:ext cx="819150" cy="685800"/>
          <a:chOff x="793" y="150"/>
          <a:chExt cx="85" cy="7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5845" name="Button 5" hidden="1">
                <a:extLst>
                  <a:ext uri="{63B3BB69-23CF-44E3-9099-C40C66FF867C}">
                    <a14:compatExt spid="_x0000_s35845"/>
                  </a:ext>
                </a:extLst>
              </xdr:cNvPr>
              <xdr:cNvSpPr/>
            </xdr:nvSpPr>
            <xdr:spPr bwMode="auto">
              <a:xfrm>
                <a:off x="793" y="150"/>
                <a:ext cx="85" cy="7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18288" tIns="0" rIns="0" bIns="0" anchor="ctr" upright="1"/>
              <a:lstStyle/>
              <a:p>
                <a:pPr algn="ctr" rtl="0">
                  <a:defRPr sz="1000"/>
                </a:pPr>
                <a:endParaRPr lang="de-DE"/>
              </a:p>
            </xdr:txBody>
          </xdr:sp>
        </mc:Choice>
        <mc:Fallback/>
      </mc:AlternateContent>
      <xdr:sp macro="" textlink="">
        <xdr:nvSpPr>
          <xdr:cNvPr id="16" name="Text Box 9"/>
          <xdr:cNvSpPr txBox="1">
            <a:spLocks noChangeArrowheads="1"/>
          </xdr:cNvSpPr>
        </xdr:nvSpPr>
        <xdr:spPr bwMode="auto">
          <a:xfrm>
            <a:off x="793" y="167"/>
            <a:ext cx="85" cy="3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Übungs-</a:t>
            </a:r>
          </a:p>
          <a:p>
            <a:pPr algn="ctr" rtl="0">
              <a:defRPr sz="1000"/>
            </a:pPr>
            <a:r>
              <a:rPr lang="de-DE" sz="1000" b="1" i="1" u="none" strike="noStrike" baseline="0">
                <a:solidFill>
                  <a:srgbClr val="000000"/>
                </a:solidFill>
                <a:latin typeface="Arial"/>
                <a:cs typeface="Arial"/>
              </a:rPr>
              <a:t>blatt</a:t>
            </a:r>
          </a:p>
        </xdr:txBody>
      </xdr:sp>
    </xdr:grpSp>
    <xdr:clientData fPrintsWithSheet="0"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40.xml"/><Relationship Id="rId4" Type="http://schemas.openxmlformats.org/officeDocument/2006/relationships/ctrlProp" Target="../ctrlProps/ctrlProp39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43.xml"/><Relationship Id="rId5" Type="http://schemas.openxmlformats.org/officeDocument/2006/relationships/ctrlProp" Target="../ctrlProps/ctrlProp42.xml"/><Relationship Id="rId4" Type="http://schemas.openxmlformats.org/officeDocument/2006/relationships/ctrlProp" Target="../ctrlProps/ctrlProp41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6.xml"/><Relationship Id="rId5" Type="http://schemas.openxmlformats.org/officeDocument/2006/relationships/ctrlProp" Target="../ctrlProps/ctrlProp45.xml"/><Relationship Id="rId4" Type="http://schemas.openxmlformats.org/officeDocument/2006/relationships/ctrlProp" Target="../ctrlProps/ctrlProp4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9.xml"/><Relationship Id="rId5" Type="http://schemas.openxmlformats.org/officeDocument/2006/relationships/ctrlProp" Target="../ctrlProps/ctrlProp48.xml"/><Relationship Id="rId4" Type="http://schemas.openxmlformats.org/officeDocument/2006/relationships/ctrlProp" Target="../ctrlProps/ctrlProp47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Relationship Id="rId4" Type="http://schemas.openxmlformats.org/officeDocument/2006/relationships/ctrlProp" Target="../ctrlProps/ctrlProp50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Relationship Id="rId4" Type="http://schemas.openxmlformats.org/officeDocument/2006/relationships/ctrlProp" Target="../ctrlProps/ctrlProp51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Relationship Id="rId4" Type="http://schemas.openxmlformats.org/officeDocument/2006/relationships/ctrlProp" Target="../ctrlProps/ctrlProp5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Relationship Id="rId4" Type="http://schemas.openxmlformats.org/officeDocument/2006/relationships/ctrlProp" Target="../ctrlProps/ctrlProp53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6.bin"/><Relationship Id="rId4" Type="http://schemas.openxmlformats.org/officeDocument/2006/relationships/ctrlProp" Target="../ctrlProps/ctrlProp54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8.bin"/><Relationship Id="rId5" Type="http://schemas.openxmlformats.org/officeDocument/2006/relationships/ctrlProp" Target="../ctrlProps/ctrlProp58.xml"/><Relationship Id="rId4" Type="http://schemas.openxmlformats.org/officeDocument/2006/relationships/ctrlProp" Target="../ctrlProps/ctrlProp57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9.bin"/><Relationship Id="rId4" Type="http://schemas.openxmlformats.org/officeDocument/2006/relationships/ctrlProp" Target="../ctrlProps/ctrlProp59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0.bin"/><Relationship Id="rId4" Type="http://schemas.openxmlformats.org/officeDocument/2006/relationships/ctrlProp" Target="../ctrlProps/ctrlProp60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1.bin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2.bin"/><Relationship Id="rId5" Type="http://schemas.openxmlformats.org/officeDocument/2006/relationships/ctrlProp" Target="../ctrlProps/ctrlProp64.xml"/><Relationship Id="rId4" Type="http://schemas.openxmlformats.org/officeDocument/2006/relationships/ctrlProp" Target="../ctrlProps/ctrlProp6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16.xml"/><Relationship Id="rId4" Type="http://schemas.openxmlformats.org/officeDocument/2006/relationships/ctrlProp" Target="../ctrlProps/ctrlProp1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9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2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Relationship Id="rId5" Type="http://schemas.openxmlformats.org/officeDocument/2006/relationships/ctrlProp" Target="../ctrlProps/ctrlProp24.xml"/><Relationship Id="rId4" Type="http://schemas.openxmlformats.org/officeDocument/2006/relationships/ctrlProp" Target="../ctrlProps/ctrlProp2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5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38"/>
  <sheetViews>
    <sheetView showGridLines="0" showRowColHeaders="0" tabSelected="1" workbookViewId="0"/>
  </sheetViews>
  <sheetFormatPr baseColWidth="10" defaultRowHeight="15" x14ac:dyDescent="0.25"/>
  <cols>
    <col min="1" max="1" width="3.5703125" customWidth="1"/>
    <col min="2" max="4" width="11.42578125" style="419"/>
    <col min="5" max="5" width="3" customWidth="1"/>
    <col min="6" max="8" width="11.42578125" style="419"/>
    <col min="9" max="9" width="3" customWidth="1"/>
    <col min="18" max="18" width="6.140625" customWidth="1"/>
  </cols>
  <sheetData>
    <row r="1" spans="1:24" x14ac:dyDescent="0.25">
      <c r="A1" s="412"/>
      <c r="B1" s="413"/>
      <c r="C1" s="413"/>
      <c r="D1" s="413"/>
      <c r="E1" s="412"/>
      <c r="F1" s="413"/>
      <c r="G1" s="413"/>
      <c r="H1" s="413"/>
      <c r="I1" s="412"/>
      <c r="J1" s="413"/>
      <c r="K1" s="413"/>
      <c r="L1" s="413"/>
      <c r="M1" s="413"/>
      <c r="N1" s="413"/>
      <c r="O1" s="413"/>
      <c r="P1" s="412"/>
    </row>
    <row r="2" spans="1:24" x14ac:dyDescent="0.25">
      <c r="A2" s="412"/>
      <c r="B2" s="420"/>
      <c r="C2" s="421"/>
      <c r="D2" s="422"/>
      <c r="E2" s="412"/>
      <c r="F2" s="413"/>
      <c r="G2" s="413"/>
      <c r="H2" s="413"/>
      <c r="I2" s="412"/>
      <c r="J2" s="413"/>
      <c r="K2" s="413"/>
      <c r="L2" s="413"/>
      <c r="M2" s="413"/>
      <c r="N2" s="413"/>
      <c r="O2" s="413"/>
      <c r="P2" s="412"/>
    </row>
    <row r="3" spans="1:24" x14ac:dyDescent="0.25">
      <c r="A3" s="412"/>
      <c r="B3" s="423"/>
      <c r="C3" s="424"/>
      <c r="D3" s="425"/>
      <c r="E3" s="412"/>
      <c r="F3" s="413"/>
      <c r="G3" s="413"/>
      <c r="H3" s="413"/>
      <c r="I3" s="412"/>
      <c r="J3" s="413"/>
      <c r="K3" s="413"/>
      <c r="L3" s="413"/>
      <c r="M3" s="413"/>
      <c r="N3" s="413"/>
      <c r="O3" s="413"/>
      <c r="P3" s="412"/>
    </row>
    <row r="4" spans="1:24" x14ac:dyDescent="0.25">
      <c r="A4" s="412"/>
      <c r="B4" s="423"/>
      <c r="C4" s="424"/>
      <c r="D4" s="425"/>
      <c r="E4" s="412"/>
      <c r="F4" s="413"/>
      <c r="G4" s="413"/>
      <c r="H4" s="413"/>
      <c r="I4" s="412"/>
      <c r="J4" s="413"/>
      <c r="K4" s="413"/>
      <c r="L4" s="413"/>
      <c r="M4" s="413"/>
      <c r="N4" s="413"/>
      <c r="O4" s="413"/>
      <c r="P4" s="412"/>
    </row>
    <row r="5" spans="1:24" x14ac:dyDescent="0.25">
      <c r="A5" s="412"/>
      <c r="B5" s="423"/>
      <c r="C5" s="424"/>
      <c r="D5" s="425"/>
      <c r="E5" s="412"/>
      <c r="F5" s="413"/>
      <c r="G5" s="413"/>
      <c r="H5" s="413"/>
      <c r="I5" s="412"/>
      <c r="J5" s="413"/>
      <c r="K5" s="413"/>
      <c r="L5" s="413"/>
      <c r="M5" s="413"/>
      <c r="N5" s="413"/>
      <c r="O5" s="413"/>
      <c r="P5" s="412"/>
    </row>
    <row r="6" spans="1:24" x14ac:dyDescent="0.25">
      <c r="A6" s="412"/>
      <c r="B6" s="423"/>
      <c r="C6" s="424"/>
      <c r="D6" s="425"/>
      <c r="E6" s="412"/>
      <c r="F6" s="413"/>
      <c r="G6" s="413"/>
      <c r="H6" s="413"/>
      <c r="I6" s="412"/>
      <c r="J6" s="413"/>
      <c r="K6" s="413"/>
      <c r="L6" s="413"/>
      <c r="M6" s="413"/>
      <c r="N6" s="413"/>
      <c r="O6" s="413"/>
      <c r="P6" s="412"/>
    </row>
    <row r="7" spans="1:24" x14ac:dyDescent="0.25">
      <c r="A7" s="412"/>
      <c r="B7" s="423"/>
      <c r="C7" s="424"/>
      <c r="D7" s="425"/>
      <c r="E7" s="412"/>
      <c r="F7" s="413"/>
      <c r="G7" s="413"/>
      <c r="H7" s="413"/>
      <c r="I7" s="412"/>
      <c r="J7" s="413"/>
      <c r="K7" s="413"/>
      <c r="L7" s="413"/>
      <c r="M7" s="413"/>
      <c r="N7" s="413"/>
      <c r="O7" s="413"/>
      <c r="P7" s="412"/>
    </row>
    <row r="8" spans="1:24" x14ac:dyDescent="0.25">
      <c r="A8" s="412"/>
      <c r="B8" s="423"/>
      <c r="C8" s="424"/>
      <c r="D8" s="425"/>
      <c r="E8" s="412"/>
      <c r="F8" s="413"/>
      <c r="G8" s="557" t="s">
        <v>246</v>
      </c>
      <c r="H8" s="557"/>
      <c r="I8" s="557"/>
      <c r="J8" s="557"/>
      <c r="K8" s="413"/>
      <c r="L8" s="413"/>
      <c r="M8" s="413"/>
      <c r="N8" s="413"/>
      <c r="O8" s="413"/>
      <c r="P8" s="412"/>
    </row>
    <row r="9" spans="1:24" ht="15" customHeight="1" x14ac:dyDescent="0.25">
      <c r="A9" s="412"/>
      <c r="B9" s="423"/>
      <c r="C9" s="424"/>
      <c r="D9" s="425"/>
      <c r="E9" s="412"/>
      <c r="F9" s="413"/>
      <c r="G9" s="557"/>
      <c r="H9" s="557"/>
      <c r="I9" s="557"/>
      <c r="J9" s="557"/>
      <c r="K9" s="511"/>
      <c r="L9" s="511"/>
      <c r="M9" s="511"/>
      <c r="N9" s="511"/>
      <c r="O9" s="511"/>
      <c r="P9" s="412"/>
    </row>
    <row r="10" spans="1:24" ht="15" customHeight="1" x14ac:dyDescent="0.25">
      <c r="A10" s="414"/>
      <c r="B10" s="423"/>
      <c r="C10" s="424"/>
      <c r="D10" s="425"/>
      <c r="E10" s="414"/>
      <c r="F10" s="413"/>
      <c r="G10" s="557"/>
      <c r="H10" s="557"/>
      <c r="I10" s="557"/>
      <c r="J10" s="557"/>
      <c r="K10" s="511"/>
      <c r="L10" s="511"/>
      <c r="M10" s="511"/>
      <c r="N10" s="511"/>
      <c r="O10" s="511"/>
      <c r="P10" s="412"/>
    </row>
    <row r="11" spans="1:24" ht="15" customHeight="1" x14ac:dyDescent="0.25">
      <c r="A11" s="412"/>
      <c r="B11" s="423"/>
      <c r="C11" s="424"/>
      <c r="D11" s="425"/>
      <c r="E11" s="412"/>
      <c r="F11" s="413"/>
      <c r="G11" s="557"/>
      <c r="H11" s="557"/>
      <c r="I11" s="557"/>
      <c r="J11" s="557"/>
      <c r="K11" s="511"/>
      <c r="L11" s="511"/>
      <c r="M11" s="511"/>
      <c r="N11" s="511"/>
      <c r="O11" s="511"/>
      <c r="P11" s="412"/>
    </row>
    <row r="12" spans="1:24" ht="15" customHeight="1" x14ac:dyDescent="0.25">
      <c r="A12" s="412"/>
      <c r="B12" s="423"/>
      <c r="C12" s="424"/>
      <c r="D12" s="425"/>
      <c r="E12" s="412"/>
      <c r="F12" s="413"/>
      <c r="G12" s="557"/>
      <c r="H12" s="557"/>
      <c r="I12" s="557"/>
      <c r="J12" s="557"/>
      <c r="K12" s="511"/>
      <c r="L12" s="511"/>
      <c r="M12" s="511"/>
      <c r="N12" s="511"/>
      <c r="O12" s="511"/>
      <c r="P12" s="412"/>
    </row>
    <row r="13" spans="1:24" ht="15" customHeight="1" x14ac:dyDescent="0.25">
      <c r="A13" s="412"/>
      <c r="B13" s="423"/>
      <c r="C13" s="424"/>
      <c r="D13" s="425"/>
      <c r="E13" s="412"/>
      <c r="F13" s="413"/>
      <c r="G13" s="413"/>
      <c r="H13" s="413"/>
      <c r="I13" s="412"/>
      <c r="J13" s="511"/>
      <c r="K13" s="511"/>
      <c r="L13" s="511"/>
      <c r="M13" s="511"/>
      <c r="N13" s="511"/>
      <c r="O13" s="511"/>
      <c r="P13" s="412"/>
    </row>
    <row r="14" spans="1:24" ht="14.1" customHeight="1" x14ac:dyDescent="0.25">
      <c r="A14" s="412"/>
      <c r="B14" s="423"/>
      <c r="C14" s="424"/>
      <c r="D14" s="425"/>
      <c r="E14" s="412"/>
      <c r="F14" s="420"/>
      <c r="G14" s="421"/>
      <c r="H14" s="422"/>
      <c r="I14" s="412"/>
      <c r="J14" s="513"/>
      <c r="K14" s="514"/>
      <c r="L14" s="515"/>
      <c r="M14" s="511"/>
      <c r="N14" s="511"/>
      <c r="O14" s="511"/>
      <c r="P14" s="412"/>
      <c r="V14" s="248"/>
      <c r="W14" s="248"/>
      <c r="X14" s="248"/>
    </row>
    <row r="15" spans="1:24" ht="15" customHeight="1" x14ac:dyDescent="0.25">
      <c r="A15" s="412"/>
      <c r="B15" s="423"/>
      <c r="C15" s="424"/>
      <c r="D15" s="425"/>
      <c r="E15" s="412"/>
      <c r="F15" s="423"/>
      <c r="G15" s="424"/>
      <c r="H15" s="425"/>
      <c r="I15" s="412"/>
      <c r="J15" s="516"/>
      <c r="K15" s="512"/>
      <c r="L15" s="517"/>
      <c r="M15" s="511"/>
      <c r="N15" s="511"/>
      <c r="O15" s="511"/>
      <c r="P15" s="412"/>
    </row>
    <row r="16" spans="1:24" ht="15" customHeight="1" x14ac:dyDescent="0.25">
      <c r="A16" s="412"/>
      <c r="B16" s="423"/>
      <c r="C16" s="424"/>
      <c r="D16" s="425"/>
      <c r="E16" s="412"/>
      <c r="F16" s="423"/>
      <c r="G16" s="424"/>
      <c r="H16" s="425"/>
      <c r="I16" s="412"/>
      <c r="J16" s="516"/>
      <c r="K16" s="512"/>
      <c r="L16" s="517"/>
      <c r="M16" s="511"/>
      <c r="N16" s="511"/>
      <c r="O16" s="511"/>
      <c r="P16" s="412"/>
    </row>
    <row r="17" spans="1:16" x14ac:dyDescent="0.25">
      <c r="A17" s="412"/>
      <c r="B17" s="423"/>
      <c r="C17" s="424"/>
      <c r="D17" s="425"/>
      <c r="E17" s="412"/>
      <c r="F17" s="423"/>
      <c r="G17" s="424"/>
      <c r="H17" s="425"/>
      <c r="I17" s="412"/>
      <c r="J17" s="423"/>
      <c r="K17" s="424"/>
      <c r="L17" s="425"/>
      <c r="M17" s="413"/>
      <c r="N17" s="413"/>
      <c r="O17" s="413"/>
      <c r="P17" s="412"/>
    </row>
    <row r="18" spans="1:16" x14ac:dyDescent="0.25">
      <c r="A18" s="412"/>
      <c r="B18" s="423"/>
      <c r="C18" s="424"/>
      <c r="D18" s="425"/>
      <c r="E18" s="412"/>
      <c r="F18" s="423"/>
      <c r="G18" s="424"/>
      <c r="H18" s="425"/>
      <c r="I18" s="412"/>
      <c r="J18" s="423"/>
      <c r="K18" s="424"/>
      <c r="L18" s="425"/>
      <c r="M18" s="413"/>
      <c r="N18" s="413"/>
      <c r="O18" s="413"/>
      <c r="P18" s="412"/>
    </row>
    <row r="19" spans="1:16" x14ac:dyDescent="0.25">
      <c r="A19" s="415"/>
      <c r="B19" s="423"/>
      <c r="C19" s="424"/>
      <c r="D19" s="425"/>
      <c r="E19" s="415"/>
      <c r="F19" s="423"/>
      <c r="G19" s="424"/>
      <c r="H19" s="425"/>
      <c r="I19" s="415"/>
      <c r="J19" s="423"/>
      <c r="K19" s="424"/>
      <c r="L19" s="425"/>
      <c r="M19" s="413"/>
      <c r="N19" s="413"/>
      <c r="O19" s="413"/>
      <c r="P19" s="415"/>
    </row>
    <row r="20" spans="1:16" x14ac:dyDescent="0.25">
      <c r="A20" s="415"/>
      <c r="B20" s="423"/>
      <c r="C20" s="424"/>
      <c r="D20" s="425"/>
      <c r="E20" s="415"/>
      <c r="F20" s="423"/>
      <c r="G20" s="424"/>
      <c r="H20" s="425"/>
      <c r="I20" s="415"/>
      <c r="J20" s="423"/>
      <c r="K20" s="424"/>
      <c r="L20" s="425"/>
      <c r="M20" s="413"/>
      <c r="N20" s="413"/>
      <c r="O20" s="413"/>
      <c r="P20" s="415"/>
    </row>
    <row r="21" spans="1:16" x14ac:dyDescent="0.25">
      <c r="A21" s="415"/>
      <c r="B21" s="426"/>
      <c r="C21" s="427"/>
      <c r="D21" s="428"/>
      <c r="E21" s="415"/>
      <c r="F21" s="423"/>
      <c r="G21" s="424"/>
      <c r="H21" s="425"/>
      <c r="I21" s="415"/>
      <c r="J21" s="423"/>
      <c r="K21" s="424"/>
      <c r="L21" s="425"/>
      <c r="M21" s="413"/>
      <c r="N21" s="413"/>
      <c r="O21" s="413"/>
      <c r="P21" s="415"/>
    </row>
    <row r="22" spans="1:16" x14ac:dyDescent="0.25">
      <c r="A22" s="415"/>
      <c r="B22" s="413"/>
      <c r="C22" s="413"/>
      <c r="D22" s="413"/>
      <c r="E22" s="415"/>
      <c r="F22" s="423"/>
      <c r="G22" s="424"/>
      <c r="H22" s="425"/>
      <c r="I22" s="415"/>
      <c r="J22" s="423"/>
      <c r="K22" s="424"/>
      <c r="L22" s="425"/>
      <c r="M22" s="413"/>
      <c r="N22" s="413"/>
      <c r="O22" s="413"/>
      <c r="P22" s="415"/>
    </row>
    <row r="23" spans="1:16" x14ac:dyDescent="0.25">
      <c r="A23" s="413"/>
      <c r="B23" s="420"/>
      <c r="C23" s="421"/>
      <c r="D23" s="422"/>
      <c r="E23" s="413"/>
      <c r="F23" s="423"/>
      <c r="G23" s="424"/>
      <c r="H23" s="425"/>
      <c r="I23" s="415"/>
      <c r="J23" s="423"/>
      <c r="K23" s="424"/>
      <c r="L23" s="425"/>
      <c r="M23" s="413"/>
      <c r="N23" s="413"/>
      <c r="O23" s="413"/>
      <c r="P23" s="415"/>
    </row>
    <row r="24" spans="1:16" x14ac:dyDescent="0.25">
      <c r="A24" s="413"/>
      <c r="B24" s="423"/>
      <c r="C24" s="424"/>
      <c r="D24" s="425"/>
      <c r="E24" s="413"/>
      <c r="F24" s="423"/>
      <c r="G24" s="424"/>
      <c r="H24" s="425"/>
      <c r="I24" s="415"/>
      <c r="J24" s="423"/>
      <c r="K24" s="424"/>
      <c r="L24" s="425"/>
      <c r="M24" s="413"/>
      <c r="N24" s="413"/>
      <c r="O24" s="413"/>
      <c r="P24" s="415"/>
    </row>
    <row r="25" spans="1:16" x14ac:dyDescent="0.25">
      <c r="A25" s="413"/>
      <c r="B25" s="423"/>
      <c r="C25" s="424"/>
      <c r="D25" s="425"/>
      <c r="E25" s="413"/>
      <c r="F25" s="423"/>
      <c r="G25" s="424"/>
      <c r="H25" s="425"/>
      <c r="I25" s="415"/>
      <c r="J25" s="423"/>
      <c r="K25" s="424"/>
      <c r="L25" s="425"/>
      <c r="M25" s="413"/>
      <c r="N25" s="413"/>
      <c r="O25" s="413"/>
      <c r="P25" s="415"/>
    </row>
    <row r="26" spans="1:16" x14ac:dyDescent="0.25">
      <c r="A26" s="413"/>
      <c r="B26" s="423"/>
      <c r="C26" s="424"/>
      <c r="D26" s="425"/>
      <c r="E26" s="413"/>
      <c r="F26" s="423"/>
      <c r="G26" s="424"/>
      <c r="H26" s="425"/>
      <c r="I26" s="415"/>
      <c r="J26" s="423"/>
      <c r="K26" s="424"/>
      <c r="L26" s="425"/>
      <c r="M26" s="413"/>
      <c r="N26" s="413"/>
      <c r="O26" s="413"/>
      <c r="P26" s="415"/>
    </row>
    <row r="27" spans="1:16" x14ac:dyDescent="0.25">
      <c r="A27" s="412"/>
      <c r="B27" s="423"/>
      <c r="C27" s="424"/>
      <c r="D27" s="425"/>
      <c r="E27" s="412"/>
      <c r="F27" s="423"/>
      <c r="G27" s="424"/>
      <c r="H27" s="425"/>
      <c r="I27" s="412"/>
      <c r="J27" s="423"/>
      <c r="K27" s="424"/>
      <c r="L27" s="425"/>
      <c r="M27" s="413"/>
      <c r="N27" s="413"/>
      <c r="O27" s="413"/>
      <c r="P27" s="412"/>
    </row>
    <row r="28" spans="1:16" x14ac:dyDescent="0.25">
      <c r="A28" s="412"/>
      <c r="B28" s="423"/>
      <c r="C28" s="424"/>
      <c r="D28" s="425"/>
      <c r="E28" s="412"/>
      <c r="F28" s="423"/>
      <c r="G28" s="424"/>
      <c r="H28" s="425"/>
      <c r="I28" s="412"/>
      <c r="J28" s="423"/>
      <c r="K28" s="424"/>
      <c r="L28" s="425"/>
      <c r="M28" s="413"/>
      <c r="N28" s="413"/>
      <c r="O28" s="413"/>
      <c r="P28" s="412"/>
    </row>
    <row r="29" spans="1:16" x14ac:dyDescent="0.25">
      <c r="A29" s="412"/>
      <c r="B29" s="423"/>
      <c r="C29" s="424"/>
      <c r="D29" s="425"/>
      <c r="E29" s="412"/>
      <c r="F29" s="423"/>
      <c r="G29" s="424"/>
      <c r="H29" s="425"/>
      <c r="I29" s="412"/>
      <c r="J29" s="423"/>
      <c r="K29" s="424"/>
      <c r="L29" s="425"/>
      <c r="M29" s="413"/>
      <c r="N29" s="413"/>
      <c r="O29" s="413"/>
      <c r="P29" s="412"/>
    </row>
    <row r="30" spans="1:16" x14ac:dyDescent="0.25">
      <c r="A30" s="412"/>
      <c r="B30" s="426"/>
      <c r="C30" s="427"/>
      <c r="D30" s="428"/>
      <c r="E30" s="412"/>
      <c r="F30" s="426"/>
      <c r="G30" s="427"/>
      <c r="H30" s="428"/>
      <c r="I30" s="412"/>
      <c r="J30" s="426"/>
      <c r="K30" s="427"/>
      <c r="L30" s="428"/>
      <c r="M30" s="413"/>
      <c r="N30" s="413"/>
      <c r="O30" s="413"/>
      <c r="P30" s="412"/>
    </row>
    <row r="31" spans="1:16" x14ac:dyDescent="0.25">
      <c r="A31" s="412"/>
      <c r="B31" s="413"/>
      <c r="C31" s="413"/>
      <c r="D31" s="413"/>
      <c r="E31" s="412"/>
      <c r="F31" s="413"/>
      <c r="G31" s="413"/>
      <c r="H31" s="413"/>
      <c r="I31" s="412"/>
      <c r="J31" s="413"/>
      <c r="K31" s="413"/>
      <c r="L31" s="413"/>
      <c r="M31" s="413"/>
      <c r="N31" s="413"/>
      <c r="O31" s="413"/>
      <c r="P31" s="412"/>
    </row>
    <row r="32" spans="1:16" x14ac:dyDescent="0.25">
      <c r="A32" s="412"/>
      <c r="B32" s="416" t="s">
        <v>245</v>
      </c>
      <c r="C32" s="413"/>
      <c r="D32" s="413"/>
      <c r="E32" s="412"/>
      <c r="F32" s="413"/>
      <c r="G32" s="413"/>
      <c r="H32" s="413"/>
      <c r="I32" s="412"/>
      <c r="J32" s="413"/>
      <c r="K32" s="413"/>
      <c r="L32" s="413"/>
      <c r="M32" s="413"/>
      <c r="N32" s="413"/>
      <c r="O32" s="413"/>
      <c r="P32" s="412"/>
    </row>
    <row r="33" spans="1:16" x14ac:dyDescent="0.25">
      <c r="A33" s="412"/>
      <c r="B33" s="416" t="s">
        <v>15</v>
      </c>
      <c r="C33" s="413"/>
      <c r="D33" s="413"/>
      <c r="E33" s="412"/>
      <c r="F33" s="413"/>
      <c r="G33" s="413"/>
      <c r="H33" s="413"/>
      <c r="I33" s="412"/>
      <c r="J33" s="412"/>
      <c r="K33" s="412"/>
      <c r="L33" s="412"/>
      <c r="M33" s="412"/>
      <c r="N33" s="412"/>
      <c r="O33" s="412"/>
      <c r="P33" s="412"/>
    </row>
    <row r="34" spans="1:16" x14ac:dyDescent="0.25">
      <c r="A34" s="176"/>
      <c r="C34" s="374"/>
      <c r="D34" s="374"/>
      <c r="E34" s="176"/>
      <c r="F34" s="374"/>
      <c r="G34" s="374"/>
      <c r="H34" s="374"/>
      <c r="I34" s="176"/>
      <c r="J34" s="176"/>
      <c r="K34" s="176"/>
      <c r="L34" s="176"/>
      <c r="M34" s="176"/>
      <c r="N34" s="176"/>
      <c r="O34" s="418"/>
      <c r="P34" s="412"/>
    </row>
    <row r="35" spans="1:16" x14ac:dyDescent="0.25">
      <c r="A35" s="412"/>
      <c r="B35" s="413"/>
      <c r="C35" s="413"/>
      <c r="D35" s="413"/>
      <c r="E35" s="412"/>
      <c r="F35" s="413"/>
      <c r="G35" s="413"/>
      <c r="H35" s="413"/>
      <c r="I35" s="412"/>
      <c r="J35" s="412"/>
      <c r="K35" s="412"/>
      <c r="L35" s="412"/>
      <c r="M35" s="412"/>
      <c r="N35" s="412"/>
      <c r="O35" s="412"/>
      <c r="P35" s="412"/>
    </row>
    <row r="36" spans="1:16" x14ac:dyDescent="0.25">
      <c r="A36" s="412"/>
      <c r="B36" s="413"/>
      <c r="C36" s="413"/>
      <c r="D36" s="413"/>
      <c r="E36" s="412"/>
      <c r="F36" s="413"/>
      <c r="G36" s="413"/>
      <c r="H36" s="413"/>
      <c r="I36" s="412"/>
      <c r="J36" s="412"/>
      <c r="K36" s="412"/>
      <c r="L36" s="412"/>
      <c r="M36" s="412"/>
      <c r="N36" s="412"/>
      <c r="O36" s="412"/>
      <c r="P36" s="417"/>
    </row>
    <row r="37" spans="1:16" x14ac:dyDescent="0.25">
      <c r="A37" s="412"/>
      <c r="B37" s="413"/>
      <c r="C37" s="413"/>
      <c r="D37" s="413"/>
      <c r="E37" s="412"/>
      <c r="F37" s="413"/>
      <c r="G37" s="413"/>
      <c r="H37" s="413"/>
      <c r="I37" s="412"/>
      <c r="J37" s="412"/>
      <c r="K37" s="412"/>
      <c r="L37" s="412"/>
      <c r="M37" s="412"/>
      <c r="N37" s="412"/>
      <c r="O37" s="412"/>
      <c r="P37" s="412"/>
    </row>
    <row r="38" spans="1:16" x14ac:dyDescent="0.25">
      <c r="A38" s="412"/>
      <c r="B38" s="413"/>
      <c r="C38" s="413"/>
      <c r="D38" s="413"/>
      <c r="E38" s="412"/>
      <c r="F38" s="413"/>
      <c r="G38" s="413"/>
      <c r="H38" s="413"/>
      <c r="I38" s="412"/>
      <c r="J38" s="412"/>
      <c r="K38" s="412"/>
      <c r="L38" s="412"/>
      <c r="M38" s="412"/>
      <c r="N38" s="412"/>
      <c r="O38" s="412"/>
      <c r="P38" s="412"/>
    </row>
  </sheetData>
  <sheetProtection password="A501" sheet="1" objects="1" scenarios="1"/>
  <mergeCells count="1">
    <mergeCell ref="G8:J12"/>
  </mergeCells>
  <pageMargins left="0.7" right="0.7" top="0.78740157499999996" bottom="0.78740157499999996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9459" r:id="rId4" name="Button 67">
              <controlPr defaultSize="0" print="0" autoFill="0" autoPict="0">
                <anchor moveWithCells="1" sizeWithCells="1">
                  <from>
                    <xdr:col>1</xdr:col>
                    <xdr:colOff>104775</xdr:colOff>
                    <xdr:row>1</xdr:row>
                    <xdr:rowOff>104775</xdr:rowOff>
                  </from>
                  <to>
                    <xdr:col>3</xdr:col>
                    <xdr:colOff>609600</xdr:colOff>
                    <xdr:row>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60" r:id="rId5" name="Button 68">
              <controlPr defaultSize="0" print="0" autoFill="0" autoPict="0">
                <anchor moveWithCells="1" sizeWithCells="1">
                  <from>
                    <xdr:col>5</xdr:col>
                    <xdr:colOff>142875</xdr:colOff>
                    <xdr:row>14</xdr:row>
                    <xdr:rowOff>28575</xdr:rowOff>
                  </from>
                  <to>
                    <xdr:col>7</xdr:col>
                    <xdr:colOff>647700</xdr:colOff>
                    <xdr:row>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61" r:id="rId6" name="Button 69">
              <controlPr defaultSize="0" print="0" autoFill="0" autoPict="0">
                <anchor moveWithCells="1" sizeWithCells="1">
                  <from>
                    <xdr:col>1</xdr:col>
                    <xdr:colOff>104775</xdr:colOff>
                    <xdr:row>5</xdr:row>
                    <xdr:rowOff>104775</xdr:rowOff>
                  </from>
                  <to>
                    <xdr:col>3</xdr:col>
                    <xdr:colOff>609600</xdr:colOff>
                    <xdr:row>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62" r:id="rId7" name="Button 70">
              <controlPr defaultSize="0" print="0" autoFill="0" autoPict="0">
                <anchor moveWithCells="1" sizeWithCells="1">
                  <from>
                    <xdr:col>1</xdr:col>
                    <xdr:colOff>104775</xdr:colOff>
                    <xdr:row>17</xdr:row>
                    <xdr:rowOff>38100</xdr:rowOff>
                  </from>
                  <to>
                    <xdr:col>3</xdr:col>
                    <xdr:colOff>609600</xdr:colOff>
                    <xdr:row>20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63" r:id="rId8" name="Button 71">
              <controlPr defaultSize="0" print="0" autoFill="0" autoPict="0">
                <anchor moveWithCells="1" sizeWithCells="1">
                  <from>
                    <xdr:col>1</xdr:col>
                    <xdr:colOff>104775</xdr:colOff>
                    <xdr:row>13</xdr:row>
                    <xdr:rowOff>57150</xdr:rowOff>
                  </from>
                  <to>
                    <xdr:col>3</xdr:col>
                    <xdr:colOff>609600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64" r:id="rId9" name="Button 72">
              <controlPr defaultSize="0" print="0" autoFill="0" autoPict="0">
                <anchor moveWithCells="1" sizeWithCells="1">
                  <from>
                    <xdr:col>9</xdr:col>
                    <xdr:colOff>123825</xdr:colOff>
                    <xdr:row>18</xdr:row>
                    <xdr:rowOff>38100</xdr:rowOff>
                  </from>
                  <to>
                    <xdr:col>11</xdr:col>
                    <xdr:colOff>628650</xdr:colOff>
                    <xdr:row>21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65" r:id="rId10" name="Button 73">
              <controlPr defaultSize="0" print="0" autoFill="0" autoPict="0">
                <anchor moveWithCells="1" sizeWithCells="1">
                  <from>
                    <xdr:col>9</xdr:col>
                    <xdr:colOff>123825</xdr:colOff>
                    <xdr:row>22</xdr:row>
                    <xdr:rowOff>38100</xdr:rowOff>
                  </from>
                  <to>
                    <xdr:col>11</xdr:col>
                    <xdr:colOff>628650</xdr:colOff>
                    <xdr:row>25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68" r:id="rId11" name="Button 76">
              <controlPr defaultSize="0" print="0" autoFill="0" autoPict="0">
                <anchor moveWithCells="1" sizeWithCells="1">
                  <from>
                    <xdr:col>5</xdr:col>
                    <xdr:colOff>123825</xdr:colOff>
                    <xdr:row>22</xdr:row>
                    <xdr:rowOff>19050</xdr:rowOff>
                  </from>
                  <to>
                    <xdr:col>7</xdr:col>
                    <xdr:colOff>628650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76" r:id="rId12" name="Button 84">
              <controlPr defaultSize="0" print="0" autoFill="0" autoPict="0">
                <anchor moveWithCells="1" sizeWithCells="1">
                  <from>
                    <xdr:col>1</xdr:col>
                    <xdr:colOff>95250</xdr:colOff>
                    <xdr:row>22</xdr:row>
                    <xdr:rowOff>95250</xdr:rowOff>
                  </from>
                  <to>
                    <xdr:col>3</xdr:col>
                    <xdr:colOff>600075</xdr:colOff>
                    <xdr:row>25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86" r:id="rId13" name="Button 94">
              <controlPr defaultSize="0" print="0" autoFill="0" autoPict="0">
                <anchor moveWithCells="1" sizeWithCells="1">
                  <from>
                    <xdr:col>1</xdr:col>
                    <xdr:colOff>95250</xdr:colOff>
                    <xdr:row>9</xdr:row>
                    <xdr:rowOff>95250</xdr:rowOff>
                  </from>
                  <to>
                    <xdr:col>3</xdr:col>
                    <xdr:colOff>600075</xdr:colOff>
                    <xdr:row>12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88" r:id="rId14" name="Button 96">
              <controlPr defaultSize="0" print="0" autoFill="0" autoPict="0">
                <anchor moveWithCells="1" sizeWithCells="1">
                  <from>
                    <xdr:col>1</xdr:col>
                    <xdr:colOff>95250</xdr:colOff>
                    <xdr:row>26</xdr:row>
                    <xdr:rowOff>76200</xdr:rowOff>
                  </from>
                  <to>
                    <xdr:col>3</xdr:col>
                    <xdr:colOff>600075</xdr:colOff>
                    <xdr:row>29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89" r:id="rId15" name="Button 97">
              <controlPr defaultSize="0" print="0" autoFill="0" autoPict="0">
                <anchor moveWithCells="1" sizeWithCells="1">
                  <from>
                    <xdr:col>5</xdr:col>
                    <xdr:colOff>133350</xdr:colOff>
                    <xdr:row>18</xdr:row>
                    <xdr:rowOff>28575</xdr:rowOff>
                  </from>
                  <to>
                    <xdr:col>7</xdr:col>
                    <xdr:colOff>638175</xdr:colOff>
                    <xdr:row>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91" r:id="rId16" name="Button 99">
              <controlPr defaultSize="0" print="0" autoFill="0" autoPict="0">
                <anchor moveWithCells="1" sizeWithCells="1">
                  <from>
                    <xdr:col>9</xdr:col>
                    <xdr:colOff>133350</xdr:colOff>
                    <xdr:row>14</xdr:row>
                    <xdr:rowOff>47625</xdr:rowOff>
                  </from>
                  <to>
                    <xdr:col>11</xdr:col>
                    <xdr:colOff>638175</xdr:colOff>
                    <xdr:row>17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92" r:id="rId17" name="Button 100">
              <controlPr defaultSize="0" print="0" autoFill="0" autoPict="0">
                <anchor moveWithCells="1" sizeWithCells="1">
                  <from>
                    <xdr:col>5</xdr:col>
                    <xdr:colOff>123825</xdr:colOff>
                    <xdr:row>26</xdr:row>
                    <xdr:rowOff>38100</xdr:rowOff>
                  </from>
                  <to>
                    <xdr:col>7</xdr:col>
                    <xdr:colOff>628650</xdr:colOff>
                    <xdr:row>29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7"/>
  <sheetViews>
    <sheetView showGridLines="0" showRowColHeaders="0" workbookViewId="0"/>
  </sheetViews>
  <sheetFormatPr baseColWidth="10" defaultRowHeight="12" x14ac:dyDescent="0.2"/>
  <cols>
    <col min="1" max="1" width="2.7109375" style="176" customWidth="1"/>
    <col min="2" max="2" width="20" style="269" customWidth="1"/>
    <col min="3" max="9" width="14.7109375" style="176" customWidth="1"/>
    <col min="10" max="256" width="11.42578125" style="176"/>
    <col min="257" max="257" width="2.7109375" style="176" customWidth="1"/>
    <col min="258" max="258" width="20" style="176" customWidth="1"/>
    <col min="259" max="265" width="14.7109375" style="176" customWidth="1"/>
    <col min="266" max="512" width="11.42578125" style="176"/>
    <col min="513" max="513" width="2.7109375" style="176" customWidth="1"/>
    <col min="514" max="514" width="20" style="176" customWidth="1"/>
    <col min="515" max="521" width="14.7109375" style="176" customWidth="1"/>
    <col min="522" max="768" width="11.42578125" style="176"/>
    <col min="769" max="769" width="2.7109375" style="176" customWidth="1"/>
    <col min="770" max="770" width="20" style="176" customWidth="1"/>
    <col min="771" max="777" width="14.7109375" style="176" customWidth="1"/>
    <col min="778" max="1024" width="11.42578125" style="176"/>
    <col min="1025" max="1025" width="2.7109375" style="176" customWidth="1"/>
    <col min="1026" max="1026" width="20" style="176" customWidth="1"/>
    <col min="1027" max="1033" width="14.7109375" style="176" customWidth="1"/>
    <col min="1034" max="1280" width="11.42578125" style="176"/>
    <col min="1281" max="1281" width="2.7109375" style="176" customWidth="1"/>
    <col min="1282" max="1282" width="20" style="176" customWidth="1"/>
    <col min="1283" max="1289" width="14.7109375" style="176" customWidth="1"/>
    <col min="1290" max="1536" width="11.42578125" style="176"/>
    <col min="1537" max="1537" width="2.7109375" style="176" customWidth="1"/>
    <col min="1538" max="1538" width="20" style="176" customWidth="1"/>
    <col min="1539" max="1545" width="14.7109375" style="176" customWidth="1"/>
    <col min="1546" max="1792" width="11.42578125" style="176"/>
    <col min="1793" max="1793" width="2.7109375" style="176" customWidth="1"/>
    <col min="1794" max="1794" width="20" style="176" customWidth="1"/>
    <col min="1795" max="1801" width="14.7109375" style="176" customWidth="1"/>
    <col min="1802" max="2048" width="11.42578125" style="176"/>
    <col min="2049" max="2049" width="2.7109375" style="176" customWidth="1"/>
    <col min="2050" max="2050" width="20" style="176" customWidth="1"/>
    <col min="2051" max="2057" width="14.7109375" style="176" customWidth="1"/>
    <col min="2058" max="2304" width="11.42578125" style="176"/>
    <col min="2305" max="2305" width="2.7109375" style="176" customWidth="1"/>
    <col min="2306" max="2306" width="20" style="176" customWidth="1"/>
    <col min="2307" max="2313" width="14.7109375" style="176" customWidth="1"/>
    <col min="2314" max="2560" width="11.42578125" style="176"/>
    <col min="2561" max="2561" width="2.7109375" style="176" customWidth="1"/>
    <col min="2562" max="2562" width="20" style="176" customWidth="1"/>
    <col min="2563" max="2569" width="14.7109375" style="176" customWidth="1"/>
    <col min="2570" max="2816" width="11.42578125" style="176"/>
    <col min="2817" max="2817" width="2.7109375" style="176" customWidth="1"/>
    <col min="2818" max="2818" width="20" style="176" customWidth="1"/>
    <col min="2819" max="2825" width="14.7109375" style="176" customWidth="1"/>
    <col min="2826" max="3072" width="11.42578125" style="176"/>
    <col min="3073" max="3073" width="2.7109375" style="176" customWidth="1"/>
    <col min="3074" max="3074" width="20" style="176" customWidth="1"/>
    <col min="3075" max="3081" width="14.7109375" style="176" customWidth="1"/>
    <col min="3082" max="3328" width="11.42578125" style="176"/>
    <col min="3329" max="3329" width="2.7109375" style="176" customWidth="1"/>
    <col min="3330" max="3330" width="20" style="176" customWidth="1"/>
    <col min="3331" max="3337" width="14.7109375" style="176" customWidth="1"/>
    <col min="3338" max="3584" width="11.42578125" style="176"/>
    <col min="3585" max="3585" width="2.7109375" style="176" customWidth="1"/>
    <col min="3586" max="3586" width="20" style="176" customWidth="1"/>
    <col min="3587" max="3593" width="14.7109375" style="176" customWidth="1"/>
    <col min="3594" max="3840" width="11.42578125" style="176"/>
    <col min="3841" max="3841" width="2.7109375" style="176" customWidth="1"/>
    <col min="3842" max="3842" width="20" style="176" customWidth="1"/>
    <col min="3843" max="3849" width="14.7109375" style="176" customWidth="1"/>
    <col min="3850" max="4096" width="11.42578125" style="176"/>
    <col min="4097" max="4097" width="2.7109375" style="176" customWidth="1"/>
    <col min="4098" max="4098" width="20" style="176" customWidth="1"/>
    <col min="4099" max="4105" width="14.7109375" style="176" customWidth="1"/>
    <col min="4106" max="4352" width="11.42578125" style="176"/>
    <col min="4353" max="4353" width="2.7109375" style="176" customWidth="1"/>
    <col min="4354" max="4354" width="20" style="176" customWidth="1"/>
    <col min="4355" max="4361" width="14.7109375" style="176" customWidth="1"/>
    <col min="4362" max="4608" width="11.42578125" style="176"/>
    <col min="4609" max="4609" width="2.7109375" style="176" customWidth="1"/>
    <col min="4610" max="4610" width="20" style="176" customWidth="1"/>
    <col min="4611" max="4617" width="14.7109375" style="176" customWidth="1"/>
    <col min="4618" max="4864" width="11.42578125" style="176"/>
    <col min="4865" max="4865" width="2.7109375" style="176" customWidth="1"/>
    <col min="4866" max="4866" width="20" style="176" customWidth="1"/>
    <col min="4867" max="4873" width="14.7109375" style="176" customWidth="1"/>
    <col min="4874" max="5120" width="11.42578125" style="176"/>
    <col min="5121" max="5121" width="2.7109375" style="176" customWidth="1"/>
    <col min="5122" max="5122" width="20" style="176" customWidth="1"/>
    <col min="5123" max="5129" width="14.7109375" style="176" customWidth="1"/>
    <col min="5130" max="5376" width="11.42578125" style="176"/>
    <col min="5377" max="5377" width="2.7109375" style="176" customWidth="1"/>
    <col min="5378" max="5378" width="20" style="176" customWidth="1"/>
    <col min="5379" max="5385" width="14.7109375" style="176" customWidth="1"/>
    <col min="5386" max="5632" width="11.42578125" style="176"/>
    <col min="5633" max="5633" width="2.7109375" style="176" customWidth="1"/>
    <col min="5634" max="5634" width="20" style="176" customWidth="1"/>
    <col min="5635" max="5641" width="14.7109375" style="176" customWidth="1"/>
    <col min="5642" max="5888" width="11.42578125" style="176"/>
    <col min="5889" max="5889" width="2.7109375" style="176" customWidth="1"/>
    <col min="5890" max="5890" width="20" style="176" customWidth="1"/>
    <col min="5891" max="5897" width="14.7109375" style="176" customWidth="1"/>
    <col min="5898" max="6144" width="11.42578125" style="176"/>
    <col min="6145" max="6145" width="2.7109375" style="176" customWidth="1"/>
    <col min="6146" max="6146" width="20" style="176" customWidth="1"/>
    <col min="6147" max="6153" width="14.7109375" style="176" customWidth="1"/>
    <col min="6154" max="6400" width="11.42578125" style="176"/>
    <col min="6401" max="6401" width="2.7109375" style="176" customWidth="1"/>
    <col min="6402" max="6402" width="20" style="176" customWidth="1"/>
    <col min="6403" max="6409" width="14.7109375" style="176" customWidth="1"/>
    <col min="6410" max="6656" width="11.42578125" style="176"/>
    <col min="6657" max="6657" width="2.7109375" style="176" customWidth="1"/>
    <col min="6658" max="6658" width="20" style="176" customWidth="1"/>
    <col min="6659" max="6665" width="14.7109375" style="176" customWidth="1"/>
    <col min="6666" max="6912" width="11.42578125" style="176"/>
    <col min="6913" max="6913" width="2.7109375" style="176" customWidth="1"/>
    <col min="6914" max="6914" width="20" style="176" customWidth="1"/>
    <col min="6915" max="6921" width="14.7109375" style="176" customWidth="1"/>
    <col min="6922" max="7168" width="11.42578125" style="176"/>
    <col min="7169" max="7169" width="2.7109375" style="176" customWidth="1"/>
    <col min="7170" max="7170" width="20" style="176" customWidth="1"/>
    <col min="7171" max="7177" width="14.7109375" style="176" customWidth="1"/>
    <col min="7178" max="7424" width="11.42578125" style="176"/>
    <col min="7425" max="7425" width="2.7109375" style="176" customWidth="1"/>
    <col min="7426" max="7426" width="20" style="176" customWidth="1"/>
    <col min="7427" max="7433" width="14.7109375" style="176" customWidth="1"/>
    <col min="7434" max="7680" width="11.42578125" style="176"/>
    <col min="7681" max="7681" width="2.7109375" style="176" customWidth="1"/>
    <col min="7682" max="7682" width="20" style="176" customWidth="1"/>
    <col min="7683" max="7689" width="14.7109375" style="176" customWidth="1"/>
    <col min="7690" max="7936" width="11.42578125" style="176"/>
    <col min="7937" max="7937" width="2.7109375" style="176" customWidth="1"/>
    <col min="7938" max="7938" width="20" style="176" customWidth="1"/>
    <col min="7939" max="7945" width="14.7109375" style="176" customWidth="1"/>
    <col min="7946" max="8192" width="11.42578125" style="176"/>
    <col min="8193" max="8193" width="2.7109375" style="176" customWidth="1"/>
    <col min="8194" max="8194" width="20" style="176" customWidth="1"/>
    <col min="8195" max="8201" width="14.7109375" style="176" customWidth="1"/>
    <col min="8202" max="8448" width="11.42578125" style="176"/>
    <col min="8449" max="8449" width="2.7109375" style="176" customWidth="1"/>
    <col min="8450" max="8450" width="20" style="176" customWidth="1"/>
    <col min="8451" max="8457" width="14.7109375" style="176" customWidth="1"/>
    <col min="8458" max="8704" width="11.42578125" style="176"/>
    <col min="8705" max="8705" width="2.7109375" style="176" customWidth="1"/>
    <col min="8706" max="8706" width="20" style="176" customWidth="1"/>
    <col min="8707" max="8713" width="14.7109375" style="176" customWidth="1"/>
    <col min="8714" max="8960" width="11.42578125" style="176"/>
    <col min="8961" max="8961" width="2.7109375" style="176" customWidth="1"/>
    <col min="8962" max="8962" width="20" style="176" customWidth="1"/>
    <col min="8963" max="8969" width="14.7109375" style="176" customWidth="1"/>
    <col min="8970" max="9216" width="11.42578125" style="176"/>
    <col min="9217" max="9217" width="2.7109375" style="176" customWidth="1"/>
    <col min="9218" max="9218" width="20" style="176" customWidth="1"/>
    <col min="9219" max="9225" width="14.7109375" style="176" customWidth="1"/>
    <col min="9226" max="9472" width="11.42578125" style="176"/>
    <col min="9473" max="9473" width="2.7109375" style="176" customWidth="1"/>
    <col min="9474" max="9474" width="20" style="176" customWidth="1"/>
    <col min="9475" max="9481" width="14.7109375" style="176" customWidth="1"/>
    <col min="9482" max="9728" width="11.42578125" style="176"/>
    <col min="9729" max="9729" width="2.7109375" style="176" customWidth="1"/>
    <col min="9730" max="9730" width="20" style="176" customWidth="1"/>
    <col min="9731" max="9737" width="14.7109375" style="176" customWidth="1"/>
    <col min="9738" max="9984" width="11.42578125" style="176"/>
    <col min="9985" max="9985" width="2.7109375" style="176" customWidth="1"/>
    <col min="9986" max="9986" width="20" style="176" customWidth="1"/>
    <col min="9987" max="9993" width="14.7109375" style="176" customWidth="1"/>
    <col min="9994" max="10240" width="11.42578125" style="176"/>
    <col min="10241" max="10241" width="2.7109375" style="176" customWidth="1"/>
    <col min="10242" max="10242" width="20" style="176" customWidth="1"/>
    <col min="10243" max="10249" width="14.7109375" style="176" customWidth="1"/>
    <col min="10250" max="10496" width="11.42578125" style="176"/>
    <col min="10497" max="10497" width="2.7109375" style="176" customWidth="1"/>
    <col min="10498" max="10498" width="20" style="176" customWidth="1"/>
    <col min="10499" max="10505" width="14.7109375" style="176" customWidth="1"/>
    <col min="10506" max="10752" width="11.42578125" style="176"/>
    <col min="10753" max="10753" width="2.7109375" style="176" customWidth="1"/>
    <col min="10754" max="10754" width="20" style="176" customWidth="1"/>
    <col min="10755" max="10761" width="14.7109375" style="176" customWidth="1"/>
    <col min="10762" max="11008" width="11.42578125" style="176"/>
    <col min="11009" max="11009" width="2.7109375" style="176" customWidth="1"/>
    <col min="11010" max="11010" width="20" style="176" customWidth="1"/>
    <col min="11011" max="11017" width="14.7109375" style="176" customWidth="1"/>
    <col min="11018" max="11264" width="11.42578125" style="176"/>
    <col min="11265" max="11265" width="2.7109375" style="176" customWidth="1"/>
    <col min="11266" max="11266" width="20" style="176" customWidth="1"/>
    <col min="11267" max="11273" width="14.7109375" style="176" customWidth="1"/>
    <col min="11274" max="11520" width="11.42578125" style="176"/>
    <col min="11521" max="11521" width="2.7109375" style="176" customWidth="1"/>
    <col min="11522" max="11522" width="20" style="176" customWidth="1"/>
    <col min="11523" max="11529" width="14.7109375" style="176" customWidth="1"/>
    <col min="11530" max="11776" width="11.42578125" style="176"/>
    <col min="11777" max="11777" width="2.7109375" style="176" customWidth="1"/>
    <col min="11778" max="11778" width="20" style="176" customWidth="1"/>
    <col min="11779" max="11785" width="14.7109375" style="176" customWidth="1"/>
    <col min="11786" max="12032" width="11.42578125" style="176"/>
    <col min="12033" max="12033" width="2.7109375" style="176" customWidth="1"/>
    <col min="12034" max="12034" width="20" style="176" customWidth="1"/>
    <col min="12035" max="12041" width="14.7109375" style="176" customWidth="1"/>
    <col min="12042" max="12288" width="11.42578125" style="176"/>
    <col min="12289" max="12289" width="2.7109375" style="176" customWidth="1"/>
    <col min="12290" max="12290" width="20" style="176" customWidth="1"/>
    <col min="12291" max="12297" width="14.7109375" style="176" customWidth="1"/>
    <col min="12298" max="12544" width="11.42578125" style="176"/>
    <col min="12545" max="12545" width="2.7109375" style="176" customWidth="1"/>
    <col min="12546" max="12546" width="20" style="176" customWidth="1"/>
    <col min="12547" max="12553" width="14.7109375" style="176" customWidth="1"/>
    <col min="12554" max="12800" width="11.42578125" style="176"/>
    <col min="12801" max="12801" width="2.7109375" style="176" customWidth="1"/>
    <col min="12802" max="12802" width="20" style="176" customWidth="1"/>
    <col min="12803" max="12809" width="14.7109375" style="176" customWidth="1"/>
    <col min="12810" max="13056" width="11.42578125" style="176"/>
    <col min="13057" max="13057" width="2.7109375" style="176" customWidth="1"/>
    <col min="13058" max="13058" width="20" style="176" customWidth="1"/>
    <col min="13059" max="13065" width="14.7109375" style="176" customWidth="1"/>
    <col min="13066" max="13312" width="11.42578125" style="176"/>
    <col min="13313" max="13313" width="2.7109375" style="176" customWidth="1"/>
    <col min="13314" max="13314" width="20" style="176" customWidth="1"/>
    <col min="13315" max="13321" width="14.7109375" style="176" customWidth="1"/>
    <col min="13322" max="13568" width="11.42578125" style="176"/>
    <col min="13569" max="13569" width="2.7109375" style="176" customWidth="1"/>
    <col min="13570" max="13570" width="20" style="176" customWidth="1"/>
    <col min="13571" max="13577" width="14.7109375" style="176" customWidth="1"/>
    <col min="13578" max="13824" width="11.42578125" style="176"/>
    <col min="13825" max="13825" width="2.7109375" style="176" customWidth="1"/>
    <col min="13826" max="13826" width="20" style="176" customWidth="1"/>
    <col min="13827" max="13833" width="14.7109375" style="176" customWidth="1"/>
    <col min="13834" max="14080" width="11.42578125" style="176"/>
    <col min="14081" max="14081" width="2.7109375" style="176" customWidth="1"/>
    <col min="14082" max="14082" width="20" style="176" customWidth="1"/>
    <col min="14083" max="14089" width="14.7109375" style="176" customWidth="1"/>
    <col min="14090" max="14336" width="11.42578125" style="176"/>
    <col min="14337" max="14337" width="2.7109375" style="176" customWidth="1"/>
    <col min="14338" max="14338" width="20" style="176" customWidth="1"/>
    <col min="14339" max="14345" width="14.7109375" style="176" customWidth="1"/>
    <col min="14346" max="14592" width="11.42578125" style="176"/>
    <col min="14593" max="14593" width="2.7109375" style="176" customWidth="1"/>
    <col min="14594" max="14594" width="20" style="176" customWidth="1"/>
    <col min="14595" max="14601" width="14.7109375" style="176" customWidth="1"/>
    <col min="14602" max="14848" width="11.42578125" style="176"/>
    <col min="14849" max="14849" width="2.7109375" style="176" customWidth="1"/>
    <col min="14850" max="14850" width="20" style="176" customWidth="1"/>
    <col min="14851" max="14857" width="14.7109375" style="176" customWidth="1"/>
    <col min="14858" max="15104" width="11.42578125" style="176"/>
    <col min="15105" max="15105" width="2.7109375" style="176" customWidth="1"/>
    <col min="15106" max="15106" width="20" style="176" customWidth="1"/>
    <col min="15107" max="15113" width="14.7109375" style="176" customWidth="1"/>
    <col min="15114" max="15360" width="11.42578125" style="176"/>
    <col min="15361" max="15361" width="2.7109375" style="176" customWidth="1"/>
    <col min="15362" max="15362" width="20" style="176" customWidth="1"/>
    <col min="15363" max="15369" width="14.7109375" style="176" customWidth="1"/>
    <col min="15370" max="15616" width="11.42578125" style="176"/>
    <col min="15617" max="15617" width="2.7109375" style="176" customWidth="1"/>
    <col min="15618" max="15618" width="20" style="176" customWidth="1"/>
    <col min="15619" max="15625" width="14.7109375" style="176" customWidth="1"/>
    <col min="15626" max="15872" width="11.42578125" style="176"/>
    <col min="15873" max="15873" width="2.7109375" style="176" customWidth="1"/>
    <col min="15874" max="15874" width="20" style="176" customWidth="1"/>
    <col min="15875" max="15881" width="14.7109375" style="176" customWidth="1"/>
    <col min="15882" max="16128" width="11.42578125" style="176"/>
    <col min="16129" max="16129" width="2.7109375" style="176" customWidth="1"/>
    <col min="16130" max="16130" width="20" style="176" customWidth="1"/>
    <col min="16131" max="16137" width="14.7109375" style="176" customWidth="1"/>
    <col min="16138" max="16384" width="11.42578125" style="176"/>
  </cols>
  <sheetData>
    <row r="1" spans="1:9" ht="12.75" thickBot="1" x14ac:dyDescent="0.25"/>
    <row r="2" spans="1:9" x14ac:dyDescent="0.2">
      <c r="B2" s="629"/>
      <c r="C2" s="270" t="s">
        <v>167</v>
      </c>
      <c r="D2" s="271" t="s">
        <v>167</v>
      </c>
      <c r="E2" s="272" t="s">
        <v>167</v>
      </c>
      <c r="G2" s="560" t="s">
        <v>168</v>
      </c>
      <c r="H2" s="560"/>
      <c r="I2" s="560"/>
    </row>
    <row r="3" spans="1:9" ht="24" x14ac:dyDescent="0.2">
      <c r="B3" s="630"/>
      <c r="C3" s="273" t="s">
        <v>169</v>
      </c>
      <c r="D3" s="274" t="s">
        <v>170</v>
      </c>
      <c r="E3" s="275" t="s">
        <v>171</v>
      </c>
      <c r="G3" s="560"/>
      <c r="H3" s="560"/>
      <c r="I3" s="560"/>
    </row>
    <row r="4" spans="1:9" x14ac:dyDescent="0.2">
      <c r="B4" s="276" t="s">
        <v>172</v>
      </c>
      <c r="C4" s="324">
        <f>'201'!C4</f>
        <v>50</v>
      </c>
      <c r="D4" s="325">
        <f>'201'!D4</f>
        <v>50</v>
      </c>
      <c r="E4" s="326">
        <f>'201'!E4</f>
        <v>15000</v>
      </c>
      <c r="G4" s="561" t="s">
        <v>214</v>
      </c>
      <c r="H4" s="562"/>
      <c r="I4" s="562"/>
    </row>
    <row r="5" spans="1:9" x14ac:dyDescent="0.2">
      <c r="B5" s="276" t="s">
        <v>174</v>
      </c>
      <c r="C5" s="324">
        <f>'201'!C5</f>
        <v>200</v>
      </c>
      <c r="D5" s="325">
        <f>'201'!D5</f>
        <v>20</v>
      </c>
      <c r="E5" s="326">
        <f>'201'!E5</f>
        <v>20000</v>
      </c>
      <c r="G5" s="562"/>
      <c r="H5" s="562"/>
      <c r="I5" s="562"/>
    </row>
    <row r="6" spans="1:9" x14ac:dyDescent="0.2">
      <c r="B6" s="276" t="s">
        <v>175</v>
      </c>
      <c r="C6" s="324">
        <f>'201'!C6</f>
        <v>100</v>
      </c>
      <c r="D6" s="325">
        <f>'201'!D6</f>
        <v>200</v>
      </c>
      <c r="E6" s="326">
        <f>'201'!E6</f>
        <v>500</v>
      </c>
      <c r="G6" s="562"/>
      <c r="H6" s="562"/>
      <c r="I6" s="562"/>
    </row>
    <row r="7" spans="1:9" x14ac:dyDescent="0.2">
      <c r="B7" s="276" t="s">
        <v>176</v>
      </c>
      <c r="C7" s="324">
        <f>'201'!C7</f>
        <v>5000</v>
      </c>
      <c r="D7" s="325">
        <f>'201'!D7</f>
        <v>400</v>
      </c>
      <c r="E7" s="326">
        <f>'201'!E7</f>
        <v>60000</v>
      </c>
      <c r="G7" s="562"/>
      <c r="H7" s="562"/>
      <c r="I7" s="562"/>
    </row>
    <row r="8" spans="1:9" x14ac:dyDescent="0.2">
      <c r="B8" s="276" t="s">
        <v>177</v>
      </c>
      <c r="C8" s="324">
        <f>'201'!C8</f>
        <v>6500</v>
      </c>
      <c r="D8" s="325">
        <f>'201'!D8</f>
        <v>600</v>
      </c>
      <c r="E8" s="326">
        <f>'201'!E8</f>
        <v>300000</v>
      </c>
      <c r="G8" s="562"/>
      <c r="H8" s="562"/>
      <c r="I8" s="562"/>
    </row>
    <row r="9" spans="1:9" x14ac:dyDescent="0.2">
      <c r="B9" s="276" t="s">
        <v>178</v>
      </c>
      <c r="C9" s="324">
        <f>'201'!C9</f>
        <v>5000</v>
      </c>
      <c r="D9" s="325">
        <f>'201'!D9</f>
        <v>400</v>
      </c>
      <c r="E9" s="326">
        <f>'201'!E9</f>
        <v>350000</v>
      </c>
      <c r="G9" s="562"/>
      <c r="H9" s="562"/>
      <c r="I9" s="562"/>
    </row>
    <row r="10" spans="1:9" ht="12.75" thickBot="1" x14ac:dyDescent="0.25">
      <c r="B10" s="280" t="s">
        <v>179</v>
      </c>
      <c r="C10" s="327">
        <f>'201'!C10</f>
        <v>500</v>
      </c>
      <c r="D10" s="328">
        <f>'201'!D10</f>
        <v>50</v>
      </c>
      <c r="E10" s="329">
        <f>'201'!E10</f>
        <v>10000</v>
      </c>
      <c r="G10" s="562"/>
      <c r="H10" s="562"/>
      <c r="I10" s="562"/>
    </row>
    <row r="11" spans="1:9" ht="12.75" thickBot="1" x14ac:dyDescent="0.25">
      <c r="B11" s="284"/>
      <c r="C11" s="285">
        <f>SUM(C4:C10)</f>
        <v>17350</v>
      </c>
      <c r="D11" s="286">
        <f>SUM(D4:D10)</f>
        <v>1720</v>
      </c>
      <c r="E11" s="287">
        <f>SUM(E4:E10)</f>
        <v>755500</v>
      </c>
      <c r="G11" s="562"/>
      <c r="H11" s="562"/>
      <c r="I11" s="562"/>
    </row>
    <row r="13" spans="1:9" ht="12.75" thickBot="1" x14ac:dyDescent="0.25"/>
    <row r="14" spans="1:9" ht="18" customHeight="1" x14ac:dyDescent="0.2">
      <c r="A14" s="683" t="s">
        <v>263</v>
      </c>
      <c r="B14" s="288" t="s">
        <v>180</v>
      </c>
      <c r="C14" s="289" t="s">
        <v>46</v>
      </c>
      <c r="D14" s="290" t="s">
        <v>181</v>
      </c>
      <c r="E14" s="291" t="s">
        <v>48</v>
      </c>
      <c r="F14" s="292" t="s">
        <v>49</v>
      </c>
      <c r="G14" s="290" t="s">
        <v>182</v>
      </c>
      <c r="H14" s="290" t="s">
        <v>183</v>
      </c>
      <c r="I14" s="291" t="s">
        <v>184</v>
      </c>
    </row>
    <row r="15" spans="1:9" x14ac:dyDescent="0.2">
      <c r="A15" s="717"/>
      <c r="B15" s="631" t="s">
        <v>185</v>
      </c>
      <c r="C15" s="293" t="s">
        <v>186</v>
      </c>
      <c r="D15" s="294" t="s">
        <v>187</v>
      </c>
      <c r="E15" s="295" t="s">
        <v>188</v>
      </c>
      <c r="F15" s="296" t="s">
        <v>189</v>
      </c>
      <c r="G15" s="294" t="s">
        <v>190</v>
      </c>
      <c r="H15" s="297" t="s">
        <v>191</v>
      </c>
      <c r="I15" s="298" t="s">
        <v>192</v>
      </c>
    </row>
    <row r="16" spans="1:9" ht="25.5" customHeight="1" thickBot="1" x14ac:dyDescent="0.25">
      <c r="A16" s="717"/>
      <c r="B16" s="632"/>
      <c r="C16" s="299"/>
      <c r="D16" s="300"/>
      <c r="E16" s="301"/>
      <c r="F16" s="330">
        <f>'201'!F16</f>
        <v>60000</v>
      </c>
      <c r="G16" s="331">
        <f>'201'!G16</f>
        <v>150000</v>
      </c>
      <c r="H16" s="331">
        <f>'201'!H16</f>
        <v>190000</v>
      </c>
      <c r="I16" s="304"/>
    </row>
    <row r="17" spans="1:9" ht="12.75" customHeight="1" x14ac:dyDescent="0.2">
      <c r="A17" s="717"/>
      <c r="B17" s="305" t="s">
        <v>193</v>
      </c>
      <c r="C17" s="718">
        <f>'201'!C17:C18</f>
        <v>32000</v>
      </c>
      <c r="D17" s="720">
        <f>'201'!D17:D18</f>
        <v>30000</v>
      </c>
      <c r="E17" s="722">
        <f>'201'!E17:E18</f>
        <v>70000</v>
      </c>
      <c r="F17" s="724">
        <f>'201'!F17:F18</f>
        <v>50000</v>
      </c>
      <c r="G17" s="720">
        <f>'201'!G17:G18</f>
        <v>300000</v>
      </c>
      <c r="H17" s="720">
        <f>'201'!H17:H18</f>
        <v>250000</v>
      </c>
      <c r="I17" s="722">
        <f>'201'!I17:I18</f>
        <v>100000</v>
      </c>
    </row>
    <row r="18" spans="1:9" ht="12.75" thickBot="1" x14ac:dyDescent="0.25">
      <c r="A18" s="717"/>
      <c r="B18" s="280" t="s">
        <v>194</v>
      </c>
      <c r="C18" s="719"/>
      <c r="D18" s="721"/>
      <c r="E18" s="723"/>
      <c r="F18" s="725"/>
      <c r="G18" s="721"/>
      <c r="H18" s="721"/>
      <c r="I18" s="723"/>
    </row>
    <row r="19" spans="1:9" x14ac:dyDescent="0.2">
      <c r="A19" s="717"/>
      <c r="B19" s="305" t="s">
        <v>195</v>
      </c>
      <c r="C19" s="639" t="s">
        <v>55</v>
      </c>
      <c r="D19" s="641"/>
      <c r="E19" s="643"/>
      <c r="F19" s="645"/>
      <c r="G19" s="641"/>
      <c r="H19" s="641"/>
      <c r="I19" s="643"/>
    </row>
    <row r="20" spans="1:9" x14ac:dyDescent="0.2">
      <c r="A20" s="717"/>
      <c r="B20" s="276" t="s">
        <v>46</v>
      </c>
      <c r="C20" s="640"/>
      <c r="D20" s="642"/>
      <c r="E20" s="644"/>
      <c r="F20" s="646"/>
      <c r="G20" s="642"/>
      <c r="H20" s="642"/>
      <c r="I20" s="644"/>
    </row>
    <row r="21" spans="1:9" x14ac:dyDescent="0.2">
      <c r="A21" s="717"/>
      <c r="B21" s="306" t="s">
        <v>195</v>
      </c>
      <c r="C21" s="648"/>
      <c r="D21" s="660" t="s">
        <v>55</v>
      </c>
      <c r="E21" s="647"/>
      <c r="F21" s="654"/>
      <c r="G21" s="656"/>
      <c r="H21" s="656"/>
      <c r="I21" s="647"/>
    </row>
    <row r="22" spans="1:9" x14ac:dyDescent="0.2">
      <c r="A22" s="717"/>
      <c r="B22" s="276" t="s">
        <v>181</v>
      </c>
      <c r="C22" s="659"/>
      <c r="D22" s="661"/>
      <c r="E22" s="644"/>
      <c r="F22" s="646"/>
      <c r="G22" s="642"/>
      <c r="H22" s="642"/>
      <c r="I22" s="644"/>
    </row>
    <row r="23" spans="1:9" x14ac:dyDescent="0.2">
      <c r="A23" s="717"/>
      <c r="B23" s="306" t="s">
        <v>195</v>
      </c>
      <c r="C23" s="648"/>
      <c r="D23" s="650"/>
      <c r="E23" s="652" t="s">
        <v>55</v>
      </c>
      <c r="F23" s="654"/>
      <c r="G23" s="656"/>
      <c r="H23" s="656"/>
      <c r="I23" s="647"/>
    </row>
    <row r="24" spans="1:9" ht="12.75" thickBot="1" x14ac:dyDescent="0.25">
      <c r="A24" s="717"/>
      <c r="B24" s="280" t="s">
        <v>48</v>
      </c>
      <c r="C24" s="649"/>
      <c r="D24" s="651"/>
      <c r="E24" s="653"/>
      <c r="F24" s="655"/>
      <c r="G24" s="657"/>
      <c r="H24" s="657"/>
      <c r="I24" s="658"/>
    </row>
    <row r="25" spans="1:9" x14ac:dyDescent="0.2">
      <c r="A25" s="717"/>
      <c r="B25" s="305" t="s">
        <v>196</v>
      </c>
      <c r="C25" s="645"/>
      <c r="D25" s="641"/>
      <c r="E25" s="643"/>
      <c r="F25" s="664"/>
      <c r="G25" s="641"/>
      <c r="H25" s="641"/>
      <c r="I25" s="643"/>
    </row>
    <row r="26" spans="1:9" ht="12.75" thickBot="1" x14ac:dyDescent="0.25">
      <c r="A26" s="717"/>
      <c r="B26" s="280" t="s">
        <v>194</v>
      </c>
      <c r="C26" s="655"/>
      <c r="D26" s="657"/>
      <c r="E26" s="658"/>
      <c r="F26" s="666"/>
      <c r="G26" s="657"/>
      <c r="H26" s="657"/>
      <c r="I26" s="658"/>
    </row>
    <row r="27" spans="1:9" ht="12.75" customHeight="1" x14ac:dyDescent="0.2">
      <c r="A27" s="717"/>
      <c r="B27" s="662" t="s">
        <v>215</v>
      </c>
      <c r="C27" s="645"/>
      <c r="D27" s="641"/>
      <c r="E27" s="643"/>
      <c r="F27" s="664"/>
      <c r="G27" s="641"/>
      <c r="H27" s="641"/>
      <c r="I27" s="643"/>
    </row>
    <row r="28" spans="1:9" ht="12.75" thickBot="1" x14ac:dyDescent="0.25">
      <c r="A28" s="717"/>
      <c r="B28" s="686"/>
      <c r="C28" s="687"/>
      <c r="D28" s="688"/>
      <c r="E28" s="689"/>
      <c r="F28" s="690"/>
      <c r="G28" s="688"/>
      <c r="H28" s="688"/>
      <c r="I28" s="689"/>
    </row>
    <row r="29" spans="1:9" x14ac:dyDescent="0.2">
      <c r="A29" s="717"/>
      <c r="B29" s="700" t="s">
        <v>198</v>
      </c>
      <c r="C29" s="701"/>
      <c r="D29" s="641"/>
      <c r="E29" s="702"/>
      <c r="F29" s="730">
        <f>'201'!F29:F30</f>
        <v>1.25</v>
      </c>
      <c r="G29" s="726">
        <f>'201'!G29:G30</f>
        <v>2.5</v>
      </c>
      <c r="H29" s="726">
        <f>'201'!H29:H30</f>
        <v>1.5</v>
      </c>
      <c r="I29" s="728">
        <f>'201'!I29:I30</f>
        <v>0.1</v>
      </c>
    </row>
    <row r="30" spans="1:9" x14ac:dyDescent="0.2">
      <c r="A30" s="717"/>
      <c r="B30" s="695"/>
      <c r="C30" s="696"/>
      <c r="D30" s="642"/>
      <c r="E30" s="703"/>
      <c r="F30" s="731"/>
      <c r="G30" s="727"/>
      <c r="H30" s="727"/>
      <c r="I30" s="729"/>
    </row>
    <row r="31" spans="1:9" x14ac:dyDescent="0.2">
      <c r="A31" s="717"/>
      <c r="B31" s="695" t="s">
        <v>199</v>
      </c>
      <c r="C31" s="696"/>
      <c r="D31" s="656"/>
      <c r="E31" s="647"/>
      <c r="F31" s="697"/>
      <c r="G31" s="698"/>
      <c r="H31" s="698"/>
      <c r="I31" s="699"/>
    </row>
    <row r="32" spans="1:9" x14ac:dyDescent="0.2">
      <c r="A32" s="717"/>
      <c r="B32" s="695"/>
      <c r="C32" s="696"/>
      <c r="D32" s="642"/>
      <c r="E32" s="644"/>
      <c r="F32" s="697"/>
      <c r="G32" s="698"/>
      <c r="H32" s="698"/>
      <c r="I32" s="699"/>
    </row>
    <row r="33" spans="1:9" x14ac:dyDescent="0.2">
      <c r="A33" s="717"/>
      <c r="B33" s="695" t="s">
        <v>200</v>
      </c>
      <c r="C33" s="696"/>
      <c r="D33" s="711"/>
      <c r="E33" s="703"/>
      <c r="F33" s="697"/>
      <c r="G33" s="698"/>
      <c r="H33" s="698"/>
      <c r="I33" s="699"/>
    </row>
    <row r="34" spans="1:9" ht="12.75" thickBot="1" x14ac:dyDescent="0.25">
      <c r="A34" s="717"/>
      <c r="B34" s="631"/>
      <c r="C34" s="654"/>
      <c r="D34" s="656"/>
      <c r="E34" s="647"/>
      <c r="F34" s="712"/>
      <c r="G34" s="706"/>
      <c r="H34" s="706"/>
      <c r="I34" s="707"/>
    </row>
    <row r="35" spans="1:9" x14ac:dyDescent="0.2">
      <c r="A35" s="717"/>
      <c r="B35" s="708" t="s">
        <v>201</v>
      </c>
      <c r="C35" s="701"/>
      <c r="D35" s="710"/>
      <c r="E35" s="702"/>
      <c r="F35" s="701"/>
      <c r="G35" s="710"/>
      <c r="H35" s="710"/>
      <c r="I35" s="702"/>
    </row>
    <row r="36" spans="1:9" x14ac:dyDescent="0.2">
      <c r="A36" s="717"/>
      <c r="B36" s="709"/>
      <c r="C36" s="696"/>
      <c r="D36" s="711"/>
      <c r="E36" s="703"/>
      <c r="F36" s="696"/>
      <c r="G36" s="711"/>
      <c r="H36" s="711"/>
      <c r="I36" s="703"/>
    </row>
    <row r="37" spans="1:9" x14ac:dyDescent="0.2">
      <c r="A37" s="717"/>
      <c r="B37" s="709" t="s">
        <v>202</v>
      </c>
      <c r="C37" s="696"/>
      <c r="D37" s="711"/>
      <c r="E37" s="703"/>
      <c r="F37" s="696"/>
      <c r="G37" s="711"/>
      <c r="H37" s="711"/>
      <c r="I37" s="703"/>
    </row>
    <row r="38" spans="1:9" ht="12.75" thickBot="1" x14ac:dyDescent="0.25">
      <c r="A38" s="717"/>
      <c r="B38" s="715"/>
      <c r="C38" s="716"/>
      <c r="D38" s="713"/>
      <c r="E38" s="714"/>
      <c r="F38" s="716"/>
      <c r="G38" s="713"/>
      <c r="H38" s="713"/>
      <c r="I38" s="714"/>
    </row>
    <row r="39" spans="1:9" x14ac:dyDescent="0.2">
      <c r="B39" s="307"/>
    </row>
    <row r="40" spans="1:9" hidden="1" x14ac:dyDescent="0.2">
      <c r="B40" s="307"/>
    </row>
    <row r="41" spans="1:9" hidden="1" x14ac:dyDescent="0.2">
      <c r="B41" s="308"/>
      <c r="C41" s="309"/>
      <c r="D41" s="309"/>
      <c r="E41" s="309"/>
      <c r="F41" s="309"/>
      <c r="G41" s="309"/>
      <c r="H41" s="309"/>
      <c r="I41" s="310"/>
    </row>
    <row r="42" spans="1:9" hidden="1" x14ac:dyDescent="0.2">
      <c r="B42" s="311" t="s">
        <v>189</v>
      </c>
      <c r="C42" s="312">
        <v>60000</v>
      </c>
      <c r="D42" s="313"/>
      <c r="E42" s="313"/>
      <c r="I42" s="314"/>
    </row>
    <row r="43" spans="1:9" hidden="1" x14ac:dyDescent="0.2">
      <c r="B43" s="311" t="s">
        <v>203</v>
      </c>
      <c r="C43" s="315">
        <v>0</v>
      </c>
      <c r="D43" s="316"/>
      <c r="E43" s="316"/>
      <c r="I43" s="314"/>
    </row>
    <row r="44" spans="1:9" hidden="1" x14ac:dyDescent="0.2">
      <c r="B44" s="311" t="s">
        <v>204</v>
      </c>
      <c r="C44" s="313"/>
      <c r="D44" s="313"/>
      <c r="E44" s="312">
        <v>60000</v>
      </c>
      <c r="I44" s="314"/>
    </row>
    <row r="45" spans="1:9" hidden="1" x14ac:dyDescent="0.2">
      <c r="B45" s="311" t="s">
        <v>205</v>
      </c>
      <c r="C45" s="312">
        <v>150000</v>
      </c>
      <c r="D45" s="313"/>
      <c r="E45" s="313"/>
      <c r="I45" s="314"/>
    </row>
    <row r="46" spans="1:9" hidden="1" x14ac:dyDescent="0.2">
      <c r="B46" s="311" t="s">
        <v>206</v>
      </c>
      <c r="C46" s="315">
        <v>0</v>
      </c>
      <c r="D46" s="316"/>
      <c r="E46" s="313"/>
      <c r="I46" s="314"/>
    </row>
    <row r="47" spans="1:9" hidden="1" x14ac:dyDescent="0.2">
      <c r="B47" s="311" t="s">
        <v>207</v>
      </c>
      <c r="C47" s="313"/>
      <c r="D47" s="312">
        <v>150000</v>
      </c>
      <c r="E47" s="313"/>
      <c r="I47" s="314"/>
    </row>
    <row r="48" spans="1:9" hidden="1" x14ac:dyDescent="0.2">
      <c r="B48" s="311" t="s">
        <v>208</v>
      </c>
      <c r="C48" s="312">
        <v>190000</v>
      </c>
      <c r="D48" s="313"/>
      <c r="E48" s="313"/>
      <c r="I48" s="314"/>
    </row>
    <row r="49" spans="2:9" hidden="1" x14ac:dyDescent="0.2">
      <c r="B49" s="311" t="s">
        <v>209</v>
      </c>
      <c r="C49" s="315">
        <v>0</v>
      </c>
      <c r="D49" s="316"/>
      <c r="E49" s="313"/>
      <c r="I49" s="314"/>
    </row>
    <row r="50" spans="2:9" hidden="1" x14ac:dyDescent="0.2">
      <c r="B50" s="311" t="s">
        <v>210</v>
      </c>
      <c r="C50" s="313"/>
      <c r="D50" s="315">
        <v>190000</v>
      </c>
      <c r="E50" s="316"/>
      <c r="I50" s="314"/>
    </row>
    <row r="51" spans="2:9" hidden="1" x14ac:dyDescent="0.2">
      <c r="B51" s="311" t="s">
        <v>211</v>
      </c>
      <c r="C51" s="313"/>
      <c r="D51" s="313"/>
      <c r="E51" s="317">
        <v>340000</v>
      </c>
      <c r="I51" s="314"/>
    </row>
    <row r="52" spans="2:9" hidden="1" x14ac:dyDescent="0.2">
      <c r="B52" s="311" t="s">
        <v>192</v>
      </c>
      <c r="C52" s="313"/>
      <c r="D52" s="313"/>
      <c r="E52" s="312">
        <v>400000</v>
      </c>
      <c r="I52" s="314"/>
    </row>
    <row r="53" spans="2:9" hidden="1" x14ac:dyDescent="0.2">
      <c r="B53" s="311" t="s">
        <v>212</v>
      </c>
      <c r="C53" s="313"/>
      <c r="D53" s="313"/>
      <c r="E53" s="312">
        <v>0</v>
      </c>
      <c r="I53" s="314"/>
    </row>
    <row r="54" spans="2:9" ht="12.75" hidden="1" thickBot="1" x14ac:dyDescent="0.25">
      <c r="B54" s="311" t="s">
        <v>213</v>
      </c>
      <c r="C54" s="313"/>
      <c r="D54" s="318"/>
      <c r="E54" s="319">
        <v>400000</v>
      </c>
      <c r="I54" s="314"/>
    </row>
    <row r="55" spans="2:9" hidden="1" x14ac:dyDescent="0.2">
      <c r="B55" s="311"/>
      <c r="C55" s="313"/>
      <c r="D55" s="313"/>
      <c r="E55" s="313"/>
      <c r="F55" s="313"/>
      <c r="G55" s="313"/>
      <c r="H55" s="313"/>
      <c r="I55" s="314"/>
    </row>
    <row r="56" spans="2:9" ht="12.75" hidden="1" thickBot="1" x14ac:dyDescent="0.25">
      <c r="B56" s="320"/>
      <c r="C56" s="321"/>
      <c r="D56" s="321"/>
      <c r="E56" s="321"/>
      <c r="F56" s="321"/>
      <c r="G56" s="321"/>
      <c r="H56" s="321"/>
      <c r="I56" s="322"/>
    </row>
    <row r="57" spans="2:9" hidden="1" x14ac:dyDescent="0.2"/>
  </sheetData>
  <sheetProtection password="A501" sheet="1" objects="1" scenarios="1"/>
  <mergeCells count="88">
    <mergeCell ref="H37:H38"/>
    <mergeCell ref="I37:I38"/>
    <mergeCell ref="B37:B38"/>
    <mergeCell ref="C37:C38"/>
    <mergeCell ref="D37:D38"/>
    <mergeCell ref="E37:E38"/>
    <mergeCell ref="F37:F38"/>
    <mergeCell ref="G37:G38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1:H22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C25:C26"/>
    <mergeCell ref="D25:D26"/>
    <mergeCell ref="E25:E26"/>
    <mergeCell ref="F25:F26"/>
    <mergeCell ref="G25:G26"/>
    <mergeCell ref="H25:H26"/>
    <mergeCell ref="G19:G20"/>
    <mergeCell ref="H19:H20"/>
    <mergeCell ref="I19:I20"/>
    <mergeCell ref="I21:I22"/>
    <mergeCell ref="C23:C24"/>
    <mergeCell ref="D23:D24"/>
    <mergeCell ref="E23:E24"/>
    <mergeCell ref="F23:F24"/>
    <mergeCell ref="G23:G24"/>
    <mergeCell ref="H23:H24"/>
    <mergeCell ref="I23:I24"/>
    <mergeCell ref="C21:C22"/>
    <mergeCell ref="D21:D22"/>
    <mergeCell ref="E21:E22"/>
    <mergeCell ref="F21:F22"/>
    <mergeCell ref="G21:G22"/>
    <mergeCell ref="B2:B3"/>
    <mergeCell ref="G2:I3"/>
    <mergeCell ref="G4:I11"/>
    <mergeCell ref="A14:A38"/>
    <mergeCell ref="B15:B16"/>
    <mergeCell ref="C17:C18"/>
    <mergeCell ref="D17:D18"/>
    <mergeCell ref="E17:E18"/>
    <mergeCell ref="F17:F18"/>
    <mergeCell ref="G17:G18"/>
    <mergeCell ref="H17:H18"/>
    <mergeCell ref="I17:I18"/>
    <mergeCell ref="C19:C20"/>
    <mergeCell ref="D19:D20"/>
    <mergeCell ref="E19:E20"/>
    <mergeCell ref="F19:F20"/>
  </mergeCells>
  <pageMargins left="0.70866141732283472" right="0.70866141732283472" top="0.78740157480314965" bottom="0.59055118110236227" header="0.31496062992125984" footer="0.31496062992125984"/>
  <pageSetup paperSize="9" orientation="landscape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4" name="Button 1">
              <controlPr defaultSize="0" print="0" autoFill="0" autoPict="0">
                <anchor moveWithCells="1" sizeWithCells="1">
                  <from>
                    <xdr:col>6</xdr:col>
                    <xdr:colOff>0</xdr:colOff>
                    <xdr:row>7</xdr:row>
                    <xdr:rowOff>47625</xdr:rowOff>
                  </from>
                  <to>
                    <xdr:col>8</xdr:col>
                    <xdr:colOff>66675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8" r:id="rId5" name="Button 2">
              <controlPr defaultSize="0" print="0" autoFill="0" autoPict="0">
                <anchor moveWithCells="1" sizeWithCells="1">
                  <from>
                    <xdr:col>6</xdr:col>
                    <xdr:colOff>9525</xdr:colOff>
                    <xdr:row>9</xdr:row>
                    <xdr:rowOff>123825</xdr:rowOff>
                  </from>
                  <to>
                    <xdr:col>8</xdr:col>
                    <xdr:colOff>76200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9" r:id="rId6" name="Button 3">
              <controlPr defaultSize="0" print="0" autoFill="0" autoPict="0">
                <anchor moveWithCells="1" sizeWithCells="1">
                  <from>
                    <xdr:col>8</xdr:col>
                    <xdr:colOff>161925</xdr:colOff>
                    <xdr:row>7</xdr:row>
                    <xdr:rowOff>38100</xdr:rowOff>
                  </from>
                  <to>
                    <xdr:col>9</xdr:col>
                    <xdr:colOff>0</xdr:colOff>
                    <xdr:row>11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8"/>
  <sheetViews>
    <sheetView showGridLines="0" showRowColHeaders="0" workbookViewId="0"/>
  </sheetViews>
  <sheetFormatPr baseColWidth="10" defaultRowHeight="12" x14ac:dyDescent="0.2"/>
  <cols>
    <col min="1" max="1" width="2.7109375" style="176" customWidth="1"/>
    <col min="2" max="2" width="20" style="269" customWidth="1"/>
    <col min="3" max="9" width="14.7109375" style="176" customWidth="1"/>
    <col min="10" max="256" width="11.42578125" style="176"/>
    <col min="257" max="257" width="2.7109375" style="176" customWidth="1"/>
    <col min="258" max="258" width="20" style="176" customWidth="1"/>
    <col min="259" max="265" width="14.7109375" style="176" customWidth="1"/>
    <col min="266" max="512" width="11.42578125" style="176"/>
    <col min="513" max="513" width="2.7109375" style="176" customWidth="1"/>
    <col min="514" max="514" width="20" style="176" customWidth="1"/>
    <col min="515" max="521" width="14.7109375" style="176" customWidth="1"/>
    <col min="522" max="768" width="11.42578125" style="176"/>
    <col min="769" max="769" width="2.7109375" style="176" customWidth="1"/>
    <col min="770" max="770" width="20" style="176" customWidth="1"/>
    <col min="771" max="777" width="14.7109375" style="176" customWidth="1"/>
    <col min="778" max="1024" width="11.42578125" style="176"/>
    <col min="1025" max="1025" width="2.7109375" style="176" customWidth="1"/>
    <col min="1026" max="1026" width="20" style="176" customWidth="1"/>
    <col min="1027" max="1033" width="14.7109375" style="176" customWidth="1"/>
    <col min="1034" max="1280" width="11.42578125" style="176"/>
    <col min="1281" max="1281" width="2.7109375" style="176" customWidth="1"/>
    <col min="1282" max="1282" width="20" style="176" customWidth="1"/>
    <col min="1283" max="1289" width="14.7109375" style="176" customWidth="1"/>
    <col min="1290" max="1536" width="11.42578125" style="176"/>
    <col min="1537" max="1537" width="2.7109375" style="176" customWidth="1"/>
    <col min="1538" max="1538" width="20" style="176" customWidth="1"/>
    <col min="1539" max="1545" width="14.7109375" style="176" customWidth="1"/>
    <col min="1546" max="1792" width="11.42578125" style="176"/>
    <col min="1793" max="1793" width="2.7109375" style="176" customWidth="1"/>
    <col min="1794" max="1794" width="20" style="176" customWidth="1"/>
    <col min="1795" max="1801" width="14.7109375" style="176" customWidth="1"/>
    <col min="1802" max="2048" width="11.42578125" style="176"/>
    <col min="2049" max="2049" width="2.7109375" style="176" customWidth="1"/>
    <col min="2050" max="2050" width="20" style="176" customWidth="1"/>
    <col min="2051" max="2057" width="14.7109375" style="176" customWidth="1"/>
    <col min="2058" max="2304" width="11.42578125" style="176"/>
    <col min="2305" max="2305" width="2.7109375" style="176" customWidth="1"/>
    <col min="2306" max="2306" width="20" style="176" customWidth="1"/>
    <col min="2307" max="2313" width="14.7109375" style="176" customWidth="1"/>
    <col min="2314" max="2560" width="11.42578125" style="176"/>
    <col min="2561" max="2561" width="2.7109375" style="176" customWidth="1"/>
    <col min="2562" max="2562" width="20" style="176" customWidth="1"/>
    <col min="2563" max="2569" width="14.7109375" style="176" customWidth="1"/>
    <col min="2570" max="2816" width="11.42578125" style="176"/>
    <col min="2817" max="2817" width="2.7109375" style="176" customWidth="1"/>
    <col min="2818" max="2818" width="20" style="176" customWidth="1"/>
    <col min="2819" max="2825" width="14.7109375" style="176" customWidth="1"/>
    <col min="2826" max="3072" width="11.42578125" style="176"/>
    <col min="3073" max="3073" width="2.7109375" style="176" customWidth="1"/>
    <col min="3074" max="3074" width="20" style="176" customWidth="1"/>
    <col min="3075" max="3081" width="14.7109375" style="176" customWidth="1"/>
    <col min="3082" max="3328" width="11.42578125" style="176"/>
    <col min="3329" max="3329" width="2.7109375" style="176" customWidth="1"/>
    <col min="3330" max="3330" width="20" style="176" customWidth="1"/>
    <col min="3331" max="3337" width="14.7109375" style="176" customWidth="1"/>
    <col min="3338" max="3584" width="11.42578125" style="176"/>
    <col min="3585" max="3585" width="2.7109375" style="176" customWidth="1"/>
    <col min="3586" max="3586" width="20" style="176" customWidth="1"/>
    <col min="3587" max="3593" width="14.7109375" style="176" customWidth="1"/>
    <col min="3594" max="3840" width="11.42578125" style="176"/>
    <col min="3841" max="3841" width="2.7109375" style="176" customWidth="1"/>
    <col min="3842" max="3842" width="20" style="176" customWidth="1"/>
    <col min="3843" max="3849" width="14.7109375" style="176" customWidth="1"/>
    <col min="3850" max="4096" width="11.42578125" style="176"/>
    <col min="4097" max="4097" width="2.7109375" style="176" customWidth="1"/>
    <col min="4098" max="4098" width="20" style="176" customWidth="1"/>
    <col min="4099" max="4105" width="14.7109375" style="176" customWidth="1"/>
    <col min="4106" max="4352" width="11.42578125" style="176"/>
    <col min="4353" max="4353" width="2.7109375" style="176" customWidth="1"/>
    <col min="4354" max="4354" width="20" style="176" customWidth="1"/>
    <col min="4355" max="4361" width="14.7109375" style="176" customWidth="1"/>
    <col min="4362" max="4608" width="11.42578125" style="176"/>
    <col min="4609" max="4609" width="2.7109375" style="176" customWidth="1"/>
    <col min="4610" max="4610" width="20" style="176" customWidth="1"/>
    <col min="4611" max="4617" width="14.7109375" style="176" customWidth="1"/>
    <col min="4618" max="4864" width="11.42578125" style="176"/>
    <col min="4865" max="4865" width="2.7109375" style="176" customWidth="1"/>
    <col min="4866" max="4866" width="20" style="176" customWidth="1"/>
    <col min="4867" max="4873" width="14.7109375" style="176" customWidth="1"/>
    <col min="4874" max="5120" width="11.42578125" style="176"/>
    <col min="5121" max="5121" width="2.7109375" style="176" customWidth="1"/>
    <col min="5122" max="5122" width="20" style="176" customWidth="1"/>
    <col min="5123" max="5129" width="14.7109375" style="176" customWidth="1"/>
    <col min="5130" max="5376" width="11.42578125" style="176"/>
    <col min="5377" max="5377" width="2.7109375" style="176" customWidth="1"/>
    <col min="5378" max="5378" width="20" style="176" customWidth="1"/>
    <col min="5379" max="5385" width="14.7109375" style="176" customWidth="1"/>
    <col min="5386" max="5632" width="11.42578125" style="176"/>
    <col min="5633" max="5633" width="2.7109375" style="176" customWidth="1"/>
    <col min="5634" max="5634" width="20" style="176" customWidth="1"/>
    <col min="5635" max="5641" width="14.7109375" style="176" customWidth="1"/>
    <col min="5642" max="5888" width="11.42578125" style="176"/>
    <col min="5889" max="5889" width="2.7109375" style="176" customWidth="1"/>
    <col min="5890" max="5890" width="20" style="176" customWidth="1"/>
    <col min="5891" max="5897" width="14.7109375" style="176" customWidth="1"/>
    <col min="5898" max="6144" width="11.42578125" style="176"/>
    <col min="6145" max="6145" width="2.7109375" style="176" customWidth="1"/>
    <col min="6146" max="6146" width="20" style="176" customWidth="1"/>
    <col min="6147" max="6153" width="14.7109375" style="176" customWidth="1"/>
    <col min="6154" max="6400" width="11.42578125" style="176"/>
    <col min="6401" max="6401" width="2.7109375" style="176" customWidth="1"/>
    <col min="6402" max="6402" width="20" style="176" customWidth="1"/>
    <col min="6403" max="6409" width="14.7109375" style="176" customWidth="1"/>
    <col min="6410" max="6656" width="11.42578125" style="176"/>
    <col min="6657" max="6657" width="2.7109375" style="176" customWidth="1"/>
    <col min="6658" max="6658" width="20" style="176" customWidth="1"/>
    <col min="6659" max="6665" width="14.7109375" style="176" customWidth="1"/>
    <col min="6666" max="6912" width="11.42578125" style="176"/>
    <col min="6913" max="6913" width="2.7109375" style="176" customWidth="1"/>
    <col min="6914" max="6914" width="20" style="176" customWidth="1"/>
    <col min="6915" max="6921" width="14.7109375" style="176" customWidth="1"/>
    <col min="6922" max="7168" width="11.42578125" style="176"/>
    <col min="7169" max="7169" width="2.7109375" style="176" customWidth="1"/>
    <col min="7170" max="7170" width="20" style="176" customWidth="1"/>
    <col min="7171" max="7177" width="14.7109375" style="176" customWidth="1"/>
    <col min="7178" max="7424" width="11.42578125" style="176"/>
    <col min="7425" max="7425" width="2.7109375" style="176" customWidth="1"/>
    <col min="7426" max="7426" width="20" style="176" customWidth="1"/>
    <col min="7427" max="7433" width="14.7109375" style="176" customWidth="1"/>
    <col min="7434" max="7680" width="11.42578125" style="176"/>
    <col min="7681" max="7681" width="2.7109375" style="176" customWidth="1"/>
    <col min="7682" max="7682" width="20" style="176" customWidth="1"/>
    <col min="7683" max="7689" width="14.7109375" style="176" customWidth="1"/>
    <col min="7690" max="7936" width="11.42578125" style="176"/>
    <col min="7937" max="7937" width="2.7109375" style="176" customWidth="1"/>
    <col min="7938" max="7938" width="20" style="176" customWidth="1"/>
    <col min="7939" max="7945" width="14.7109375" style="176" customWidth="1"/>
    <col min="7946" max="8192" width="11.42578125" style="176"/>
    <col min="8193" max="8193" width="2.7109375" style="176" customWidth="1"/>
    <col min="8194" max="8194" width="20" style="176" customWidth="1"/>
    <col min="8195" max="8201" width="14.7109375" style="176" customWidth="1"/>
    <col min="8202" max="8448" width="11.42578125" style="176"/>
    <col min="8449" max="8449" width="2.7109375" style="176" customWidth="1"/>
    <col min="8450" max="8450" width="20" style="176" customWidth="1"/>
    <col min="8451" max="8457" width="14.7109375" style="176" customWidth="1"/>
    <col min="8458" max="8704" width="11.42578125" style="176"/>
    <col min="8705" max="8705" width="2.7109375" style="176" customWidth="1"/>
    <col min="8706" max="8706" width="20" style="176" customWidth="1"/>
    <col min="8707" max="8713" width="14.7109375" style="176" customWidth="1"/>
    <col min="8714" max="8960" width="11.42578125" style="176"/>
    <col min="8961" max="8961" width="2.7109375" style="176" customWidth="1"/>
    <col min="8962" max="8962" width="20" style="176" customWidth="1"/>
    <col min="8963" max="8969" width="14.7109375" style="176" customWidth="1"/>
    <col min="8970" max="9216" width="11.42578125" style="176"/>
    <col min="9217" max="9217" width="2.7109375" style="176" customWidth="1"/>
    <col min="9218" max="9218" width="20" style="176" customWidth="1"/>
    <col min="9219" max="9225" width="14.7109375" style="176" customWidth="1"/>
    <col min="9226" max="9472" width="11.42578125" style="176"/>
    <col min="9473" max="9473" width="2.7109375" style="176" customWidth="1"/>
    <col min="9474" max="9474" width="20" style="176" customWidth="1"/>
    <col min="9475" max="9481" width="14.7109375" style="176" customWidth="1"/>
    <col min="9482" max="9728" width="11.42578125" style="176"/>
    <col min="9729" max="9729" width="2.7109375" style="176" customWidth="1"/>
    <col min="9730" max="9730" width="20" style="176" customWidth="1"/>
    <col min="9731" max="9737" width="14.7109375" style="176" customWidth="1"/>
    <col min="9738" max="9984" width="11.42578125" style="176"/>
    <col min="9985" max="9985" width="2.7109375" style="176" customWidth="1"/>
    <col min="9986" max="9986" width="20" style="176" customWidth="1"/>
    <col min="9987" max="9993" width="14.7109375" style="176" customWidth="1"/>
    <col min="9994" max="10240" width="11.42578125" style="176"/>
    <col min="10241" max="10241" width="2.7109375" style="176" customWidth="1"/>
    <col min="10242" max="10242" width="20" style="176" customWidth="1"/>
    <col min="10243" max="10249" width="14.7109375" style="176" customWidth="1"/>
    <col min="10250" max="10496" width="11.42578125" style="176"/>
    <col min="10497" max="10497" width="2.7109375" style="176" customWidth="1"/>
    <col min="10498" max="10498" width="20" style="176" customWidth="1"/>
    <col min="10499" max="10505" width="14.7109375" style="176" customWidth="1"/>
    <col min="10506" max="10752" width="11.42578125" style="176"/>
    <col min="10753" max="10753" width="2.7109375" style="176" customWidth="1"/>
    <col min="10754" max="10754" width="20" style="176" customWidth="1"/>
    <col min="10755" max="10761" width="14.7109375" style="176" customWidth="1"/>
    <col min="10762" max="11008" width="11.42578125" style="176"/>
    <col min="11009" max="11009" width="2.7109375" style="176" customWidth="1"/>
    <col min="11010" max="11010" width="20" style="176" customWidth="1"/>
    <col min="11011" max="11017" width="14.7109375" style="176" customWidth="1"/>
    <col min="11018" max="11264" width="11.42578125" style="176"/>
    <col min="11265" max="11265" width="2.7109375" style="176" customWidth="1"/>
    <col min="11266" max="11266" width="20" style="176" customWidth="1"/>
    <col min="11267" max="11273" width="14.7109375" style="176" customWidth="1"/>
    <col min="11274" max="11520" width="11.42578125" style="176"/>
    <col min="11521" max="11521" width="2.7109375" style="176" customWidth="1"/>
    <col min="11522" max="11522" width="20" style="176" customWidth="1"/>
    <col min="11523" max="11529" width="14.7109375" style="176" customWidth="1"/>
    <col min="11530" max="11776" width="11.42578125" style="176"/>
    <col min="11777" max="11777" width="2.7109375" style="176" customWidth="1"/>
    <col min="11778" max="11778" width="20" style="176" customWidth="1"/>
    <col min="11779" max="11785" width="14.7109375" style="176" customWidth="1"/>
    <col min="11786" max="12032" width="11.42578125" style="176"/>
    <col min="12033" max="12033" width="2.7109375" style="176" customWidth="1"/>
    <col min="12034" max="12034" width="20" style="176" customWidth="1"/>
    <col min="12035" max="12041" width="14.7109375" style="176" customWidth="1"/>
    <col min="12042" max="12288" width="11.42578125" style="176"/>
    <col min="12289" max="12289" width="2.7109375" style="176" customWidth="1"/>
    <col min="12290" max="12290" width="20" style="176" customWidth="1"/>
    <col min="12291" max="12297" width="14.7109375" style="176" customWidth="1"/>
    <col min="12298" max="12544" width="11.42578125" style="176"/>
    <col min="12545" max="12545" width="2.7109375" style="176" customWidth="1"/>
    <col min="12546" max="12546" width="20" style="176" customWidth="1"/>
    <col min="12547" max="12553" width="14.7109375" style="176" customWidth="1"/>
    <col min="12554" max="12800" width="11.42578125" style="176"/>
    <col min="12801" max="12801" width="2.7109375" style="176" customWidth="1"/>
    <col min="12802" max="12802" width="20" style="176" customWidth="1"/>
    <col min="12803" max="12809" width="14.7109375" style="176" customWidth="1"/>
    <col min="12810" max="13056" width="11.42578125" style="176"/>
    <col min="13057" max="13057" width="2.7109375" style="176" customWidth="1"/>
    <col min="13058" max="13058" width="20" style="176" customWidth="1"/>
    <col min="13059" max="13065" width="14.7109375" style="176" customWidth="1"/>
    <col min="13066" max="13312" width="11.42578125" style="176"/>
    <col min="13313" max="13313" width="2.7109375" style="176" customWidth="1"/>
    <col min="13314" max="13314" width="20" style="176" customWidth="1"/>
    <col min="13315" max="13321" width="14.7109375" style="176" customWidth="1"/>
    <col min="13322" max="13568" width="11.42578125" style="176"/>
    <col min="13569" max="13569" width="2.7109375" style="176" customWidth="1"/>
    <col min="13570" max="13570" width="20" style="176" customWidth="1"/>
    <col min="13571" max="13577" width="14.7109375" style="176" customWidth="1"/>
    <col min="13578" max="13824" width="11.42578125" style="176"/>
    <col min="13825" max="13825" width="2.7109375" style="176" customWidth="1"/>
    <col min="13826" max="13826" width="20" style="176" customWidth="1"/>
    <col min="13827" max="13833" width="14.7109375" style="176" customWidth="1"/>
    <col min="13834" max="14080" width="11.42578125" style="176"/>
    <col min="14081" max="14081" width="2.7109375" style="176" customWidth="1"/>
    <col min="14082" max="14082" width="20" style="176" customWidth="1"/>
    <col min="14083" max="14089" width="14.7109375" style="176" customWidth="1"/>
    <col min="14090" max="14336" width="11.42578125" style="176"/>
    <col min="14337" max="14337" width="2.7109375" style="176" customWidth="1"/>
    <col min="14338" max="14338" width="20" style="176" customWidth="1"/>
    <col min="14339" max="14345" width="14.7109375" style="176" customWidth="1"/>
    <col min="14346" max="14592" width="11.42578125" style="176"/>
    <col min="14593" max="14593" width="2.7109375" style="176" customWidth="1"/>
    <col min="14594" max="14594" width="20" style="176" customWidth="1"/>
    <col min="14595" max="14601" width="14.7109375" style="176" customWidth="1"/>
    <col min="14602" max="14848" width="11.42578125" style="176"/>
    <col min="14849" max="14849" width="2.7109375" style="176" customWidth="1"/>
    <col min="14850" max="14850" width="20" style="176" customWidth="1"/>
    <col min="14851" max="14857" width="14.7109375" style="176" customWidth="1"/>
    <col min="14858" max="15104" width="11.42578125" style="176"/>
    <col min="15105" max="15105" width="2.7109375" style="176" customWidth="1"/>
    <col min="15106" max="15106" width="20" style="176" customWidth="1"/>
    <col min="15107" max="15113" width="14.7109375" style="176" customWidth="1"/>
    <col min="15114" max="15360" width="11.42578125" style="176"/>
    <col min="15361" max="15361" width="2.7109375" style="176" customWidth="1"/>
    <col min="15362" max="15362" width="20" style="176" customWidth="1"/>
    <col min="15363" max="15369" width="14.7109375" style="176" customWidth="1"/>
    <col min="15370" max="15616" width="11.42578125" style="176"/>
    <col min="15617" max="15617" width="2.7109375" style="176" customWidth="1"/>
    <col min="15618" max="15618" width="20" style="176" customWidth="1"/>
    <col min="15619" max="15625" width="14.7109375" style="176" customWidth="1"/>
    <col min="15626" max="15872" width="11.42578125" style="176"/>
    <col min="15873" max="15873" width="2.7109375" style="176" customWidth="1"/>
    <col min="15874" max="15874" width="20" style="176" customWidth="1"/>
    <col min="15875" max="15881" width="14.7109375" style="176" customWidth="1"/>
    <col min="15882" max="16128" width="11.42578125" style="176"/>
    <col min="16129" max="16129" width="2.7109375" style="176" customWidth="1"/>
    <col min="16130" max="16130" width="20" style="176" customWidth="1"/>
    <col min="16131" max="16137" width="14.7109375" style="176" customWidth="1"/>
    <col min="16138" max="16384" width="11.42578125" style="176"/>
  </cols>
  <sheetData>
    <row r="1" spans="1:9" ht="12.75" thickBot="1" x14ac:dyDescent="0.25"/>
    <row r="2" spans="1:9" x14ac:dyDescent="0.2">
      <c r="B2" s="629"/>
      <c r="C2" s="270" t="s">
        <v>167</v>
      </c>
      <c r="D2" s="271" t="s">
        <v>167</v>
      </c>
      <c r="E2" s="272" t="s">
        <v>167</v>
      </c>
      <c r="G2" s="560" t="s">
        <v>168</v>
      </c>
      <c r="H2" s="560"/>
      <c r="I2" s="560"/>
    </row>
    <row r="3" spans="1:9" ht="24" x14ac:dyDescent="0.2">
      <c r="B3" s="630"/>
      <c r="C3" s="273" t="s">
        <v>169</v>
      </c>
      <c r="D3" s="274" t="s">
        <v>170</v>
      </c>
      <c r="E3" s="275" t="s">
        <v>171</v>
      </c>
      <c r="G3" s="560"/>
      <c r="H3" s="560"/>
      <c r="I3" s="560"/>
    </row>
    <row r="4" spans="1:9" x14ac:dyDescent="0.2">
      <c r="B4" s="276" t="s">
        <v>172</v>
      </c>
      <c r="C4" s="332">
        <f>'201'!C4</f>
        <v>50</v>
      </c>
      <c r="D4" s="333">
        <f>'201'!D4</f>
        <v>50</v>
      </c>
      <c r="E4" s="334">
        <f>'201'!E4</f>
        <v>15000</v>
      </c>
      <c r="G4" s="561" t="s">
        <v>216</v>
      </c>
      <c r="H4" s="562"/>
      <c r="I4" s="562"/>
    </row>
    <row r="5" spans="1:9" x14ac:dyDescent="0.2">
      <c r="B5" s="276" t="s">
        <v>174</v>
      </c>
      <c r="C5" s="332">
        <f>'201'!C5</f>
        <v>200</v>
      </c>
      <c r="D5" s="333">
        <f>'201'!D5</f>
        <v>20</v>
      </c>
      <c r="E5" s="334">
        <f>'201'!E5</f>
        <v>20000</v>
      </c>
      <c r="G5" s="562"/>
      <c r="H5" s="562"/>
      <c r="I5" s="562"/>
    </row>
    <row r="6" spans="1:9" x14ac:dyDescent="0.2">
      <c r="B6" s="276" t="s">
        <v>175</v>
      </c>
      <c r="C6" s="332">
        <f>'201'!C6</f>
        <v>100</v>
      </c>
      <c r="D6" s="333">
        <f>'201'!D6</f>
        <v>200</v>
      </c>
      <c r="E6" s="334">
        <f>'201'!E6</f>
        <v>500</v>
      </c>
      <c r="G6" s="562"/>
      <c r="H6" s="562"/>
      <c r="I6" s="562"/>
    </row>
    <row r="7" spans="1:9" x14ac:dyDescent="0.2">
      <c r="B7" s="276" t="s">
        <v>176</v>
      </c>
      <c r="C7" s="332">
        <f>'201'!C7</f>
        <v>5000</v>
      </c>
      <c r="D7" s="333">
        <f>'201'!D7</f>
        <v>400</v>
      </c>
      <c r="E7" s="334">
        <f>'201'!E7</f>
        <v>60000</v>
      </c>
      <c r="G7" s="562"/>
      <c r="H7" s="562"/>
      <c r="I7" s="562"/>
    </row>
    <row r="8" spans="1:9" x14ac:dyDescent="0.2">
      <c r="B8" s="276" t="s">
        <v>177</v>
      </c>
      <c r="C8" s="332">
        <f>'201'!C8</f>
        <v>6500</v>
      </c>
      <c r="D8" s="333">
        <f>'201'!D8</f>
        <v>600</v>
      </c>
      <c r="E8" s="334">
        <f>'201'!E8</f>
        <v>300000</v>
      </c>
      <c r="G8" s="562"/>
      <c r="H8" s="562"/>
      <c r="I8" s="562"/>
    </row>
    <row r="9" spans="1:9" x14ac:dyDescent="0.2">
      <c r="B9" s="276" t="s">
        <v>178</v>
      </c>
      <c r="C9" s="332">
        <f>'201'!C9</f>
        <v>5000</v>
      </c>
      <c r="D9" s="333">
        <f>'201'!D9</f>
        <v>400</v>
      </c>
      <c r="E9" s="334">
        <f>'201'!E9</f>
        <v>350000</v>
      </c>
      <c r="G9" s="562"/>
      <c r="H9" s="562"/>
      <c r="I9" s="562"/>
    </row>
    <row r="10" spans="1:9" ht="12.75" thickBot="1" x14ac:dyDescent="0.25">
      <c r="B10" s="280" t="s">
        <v>179</v>
      </c>
      <c r="C10" s="335">
        <f>'201'!C10</f>
        <v>500</v>
      </c>
      <c r="D10" s="336">
        <f>'201'!D10</f>
        <v>50</v>
      </c>
      <c r="E10" s="337">
        <f>'201'!E10</f>
        <v>10000</v>
      </c>
      <c r="G10" s="562"/>
      <c r="H10" s="562"/>
      <c r="I10" s="562"/>
    </row>
    <row r="11" spans="1:9" ht="12.75" thickBot="1" x14ac:dyDescent="0.25">
      <c r="B11" s="284"/>
      <c r="C11" s="285">
        <f>SUM(C4:C10)</f>
        <v>17350</v>
      </c>
      <c r="D11" s="286">
        <f>SUM(D4:D10)</f>
        <v>1720</v>
      </c>
      <c r="E11" s="287">
        <f>SUM(E4:E10)</f>
        <v>755500</v>
      </c>
      <c r="G11" s="562"/>
      <c r="H11" s="562"/>
      <c r="I11" s="562"/>
    </row>
    <row r="13" spans="1:9" ht="12.75" thickBot="1" x14ac:dyDescent="0.25"/>
    <row r="14" spans="1:9" ht="18" customHeight="1" x14ac:dyDescent="0.2">
      <c r="A14" s="683" t="s">
        <v>263</v>
      </c>
      <c r="B14" s="288" t="s">
        <v>180</v>
      </c>
      <c r="C14" s="289" t="s">
        <v>46</v>
      </c>
      <c r="D14" s="290" t="s">
        <v>181</v>
      </c>
      <c r="E14" s="291" t="s">
        <v>48</v>
      </c>
      <c r="F14" s="292" t="s">
        <v>49</v>
      </c>
      <c r="G14" s="290" t="s">
        <v>182</v>
      </c>
      <c r="H14" s="290" t="s">
        <v>183</v>
      </c>
      <c r="I14" s="291" t="s">
        <v>184</v>
      </c>
    </row>
    <row r="15" spans="1:9" x14ac:dyDescent="0.2">
      <c r="A15" s="683"/>
      <c r="B15" s="631" t="s">
        <v>185</v>
      </c>
      <c r="C15" s="293" t="s">
        <v>186</v>
      </c>
      <c r="D15" s="294" t="s">
        <v>187</v>
      </c>
      <c r="E15" s="295" t="s">
        <v>188</v>
      </c>
      <c r="F15" s="296" t="s">
        <v>189</v>
      </c>
      <c r="G15" s="294" t="s">
        <v>190</v>
      </c>
      <c r="H15" s="297" t="s">
        <v>191</v>
      </c>
      <c r="I15" s="298" t="s">
        <v>192</v>
      </c>
    </row>
    <row r="16" spans="1:9" ht="25.5" customHeight="1" thickBot="1" x14ac:dyDescent="0.25">
      <c r="A16" s="683"/>
      <c r="B16" s="632"/>
      <c r="C16" s="299">
        <f>C5+C6+C7+C8+C9+C10</f>
        <v>17300</v>
      </c>
      <c r="D16" s="300">
        <f>D6+D7+D8+D9+D10</f>
        <v>1650</v>
      </c>
      <c r="E16" s="301">
        <f>E7+E8+E9+E10</f>
        <v>720000</v>
      </c>
      <c r="F16" s="338">
        <f>'201'!F16</f>
        <v>60000</v>
      </c>
      <c r="G16" s="339">
        <f>'201'!G16</f>
        <v>150000</v>
      </c>
      <c r="H16" s="339">
        <f>'201'!H16</f>
        <v>190000</v>
      </c>
      <c r="I16" s="304">
        <f>ROUND(F16+G16+H16+F27+G27+H27,2)</f>
        <v>1127299</v>
      </c>
    </row>
    <row r="17" spans="1:9" ht="12.75" customHeight="1" x14ac:dyDescent="0.2">
      <c r="A17" s="683"/>
      <c r="B17" s="305" t="s">
        <v>193</v>
      </c>
      <c r="C17" s="645">
        <f>'201'!C17:C18</f>
        <v>32000</v>
      </c>
      <c r="D17" s="641">
        <f>'201'!D17:D18</f>
        <v>30000</v>
      </c>
      <c r="E17" s="643">
        <f>'201'!E17:E18</f>
        <v>70000</v>
      </c>
      <c r="F17" s="664">
        <f>'201'!F17:F18</f>
        <v>50000</v>
      </c>
      <c r="G17" s="641">
        <f>'201'!G17:G18</f>
        <v>300000</v>
      </c>
      <c r="H17" s="641">
        <f>'201'!H17:H18</f>
        <v>250000</v>
      </c>
      <c r="I17" s="643">
        <f>'201'!I17:I18</f>
        <v>100000</v>
      </c>
    </row>
    <row r="18" spans="1:9" ht="12.75" thickBot="1" x14ac:dyDescent="0.25">
      <c r="A18" s="683"/>
      <c r="B18" s="280" t="s">
        <v>194</v>
      </c>
      <c r="C18" s="655"/>
      <c r="D18" s="657"/>
      <c r="E18" s="658"/>
      <c r="F18" s="666"/>
      <c r="G18" s="657"/>
      <c r="H18" s="657"/>
      <c r="I18" s="658"/>
    </row>
    <row r="19" spans="1:9" x14ac:dyDescent="0.2">
      <c r="A19" s="683"/>
      <c r="B19" s="305" t="s">
        <v>195</v>
      </c>
      <c r="C19" s="639" t="s">
        <v>55</v>
      </c>
      <c r="D19" s="641">
        <f>ROUND($C$27/$C$16, 2)*$C5</f>
        <v>370</v>
      </c>
      <c r="E19" s="643">
        <f>ROUND($C$27/$C$16, 2)*$C6</f>
        <v>185</v>
      </c>
      <c r="F19" s="645">
        <f>ROUND($C$27/$C$16, 2)*$C7</f>
        <v>9250</v>
      </c>
      <c r="G19" s="641">
        <f>ROUND($C$27/$C$16, 2)*$C8</f>
        <v>12025</v>
      </c>
      <c r="H19" s="641">
        <f>ROUND($C$27/$C$16, 2)*$C9</f>
        <v>9250</v>
      </c>
      <c r="I19" s="643">
        <f>ROUND($C$27/$C$16, 2)*$C10</f>
        <v>925</v>
      </c>
    </row>
    <row r="20" spans="1:9" x14ac:dyDescent="0.2">
      <c r="A20" s="683"/>
      <c r="B20" s="276" t="s">
        <v>46</v>
      </c>
      <c r="C20" s="640"/>
      <c r="D20" s="642"/>
      <c r="E20" s="644"/>
      <c r="F20" s="646"/>
      <c r="G20" s="642"/>
      <c r="H20" s="642"/>
      <c r="I20" s="644"/>
    </row>
    <row r="21" spans="1:9" x14ac:dyDescent="0.2">
      <c r="A21" s="683"/>
      <c r="B21" s="306" t="s">
        <v>195</v>
      </c>
      <c r="C21" s="648"/>
      <c r="D21" s="660" t="s">
        <v>55</v>
      </c>
      <c r="E21" s="647">
        <f>ROUND($D$27/$D$16, 2)*$D6</f>
        <v>3682</v>
      </c>
      <c r="F21" s="654">
        <f>ROUND($D$27/$D$16, 2)*$D7</f>
        <v>7364</v>
      </c>
      <c r="G21" s="656">
        <f>ROUND($D$27/$D$16, 2)*$D8</f>
        <v>11046</v>
      </c>
      <c r="H21" s="656">
        <f>ROUND($D$27/$D$16, 2)*$D9</f>
        <v>7364</v>
      </c>
      <c r="I21" s="647">
        <f>ROUND($D$27/$D$16, 2)*$D10</f>
        <v>920.5</v>
      </c>
    </row>
    <row r="22" spans="1:9" x14ac:dyDescent="0.2">
      <c r="A22" s="683"/>
      <c r="B22" s="276" t="s">
        <v>181</v>
      </c>
      <c r="C22" s="659"/>
      <c r="D22" s="661"/>
      <c r="E22" s="644"/>
      <c r="F22" s="646"/>
      <c r="G22" s="642"/>
      <c r="H22" s="642"/>
      <c r="I22" s="644"/>
    </row>
    <row r="23" spans="1:9" x14ac:dyDescent="0.2">
      <c r="A23" s="683"/>
      <c r="B23" s="306" t="s">
        <v>195</v>
      </c>
      <c r="C23" s="648"/>
      <c r="D23" s="650"/>
      <c r="E23" s="652" t="s">
        <v>55</v>
      </c>
      <c r="F23" s="654">
        <f>ROUND($E$27/$E$16, 2)*$E7</f>
        <v>6000</v>
      </c>
      <c r="G23" s="656">
        <f>ROUND($E$27/$E$16, 2)*$E8</f>
        <v>30000</v>
      </c>
      <c r="H23" s="656">
        <f>ROUND($E$27/$E$16, 2)*$E9</f>
        <v>35000</v>
      </c>
      <c r="I23" s="647">
        <f>ROUND($E$27/$E$16, 2)*$E10</f>
        <v>1000</v>
      </c>
    </row>
    <row r="24" spans="1:9" ht="12.75" thickBot="1" x14ac:dyDescent="0.25">
      <c r="A24" s="683"/>
      <c r="B24" s="280" t="s">
        <v>48</v>
      </c>
      <c r="C24" s="649"/>
      <c r="D24" s="651"/>
      <c r="E24" s="653"/>
      <c r="F24" s="655"/>
      <c r="G24" s="657"/>
      <c r="H24" s="657"/>
      <c r="I24" s="658"/>
    </row>
    <row r="25" spans="1:9" x14ac:dyDescent="0.2">
      <c r="A25" s="683"/>
      <c r="B25" s="305" t="s">
        <v>196</v>
      </c>
      <c r="C25" s="645">
        <f t="shared" ref="C25:I25" si="0">SUM(C19:C24)</f>
        <v>0</v>
      </c>
      <c r="D25" s="641">
        <f t="shared" si="0"/>
        <v>370</v>
      </c>
      <c r="E25" s="643">
        <f t="shared" si="0"/>
        <v>3867</v>
      </c>
      <c r="F25" s="664">
        <f t="shared" si="0"/>
        <v>22614</v>
      </c>
      <c r="G25" s="641">
        <f t="shared" si="0"/>
        <v>53071</v>
      </c>
      <c r="H25" s="641">
        <f t="shared" si="0"/>
        <v>51614</v>
      </c>
      <c r="I25" s="643">
        <f t="shared" si="0"/>
        <v>2845.5</v>
      </c>
    </row>
    <row r="26" spans="1:9" ht="12.75" thickBot="1" x14ac:dyDescent="0.25">
      <c r="A26" s="683"/>
      <c r="B26" s="280" t="s">
        <v>194</v>
      </c>
      <c r="C26" s="655"/>
      <c r="D26" s="657"/>
      <c r="E26" s="658"/>
      <c r="F26" s="666"/>
      <c r="G26" s="657"/>
      <c r="H26" s="657"/>
      <c r="I26" s="658"/>
    </row>
    <row r="27" spans="1:9" ht="12.75" customHeight="1" x14ac:dyDescent="0.2">
      <c r="A27" s="683"/>
      <c r="B27" s="662" t="s">
        <v>215</v>
      </c>
      <c r="C27" s="645">
        <f>ROUND(C17+C25,2)</f>
        <v>32000</v>
      </c>
      <c r="D27" s="641">
        <f>ROUND(D17+D25,)</f>
        <v>30370</v>
      </c>
      <c r="E27" s="643">
        <f>ROUND(E17+E25,2)</f>
        <v>73867</v>
      </c>
      <c r="F27" s="664">
        <f t="shared" ref="F27:I27" si="1">F17+F25</f>
        <v>72614</v>
      </c>
      <c r="G27" s="641">
        <f t="shared" si="1"/>
        <v>353071</v>
      </c>
      <c r="H27" s="641">
        <f t="shared" si="1"/>
        <v>301614</v>
      </c>
      <c r="I27" s="643">
        <f t="shared" si="1"/>
        <v>102845.5</v>
      </c>
    </row>
    <row r="28" spans="1:9" ht="12.75" thickBot="1" x14ac:dyDescent="0.25">
      <c r="A28" s="683"/>
      <c r="B28" s="686"/>
      <c r="C28" s="687"/>
      <c r="D28" s="688"/>
      <c r="E28" s="689"/>
      <c r="F28" s="690"/>
      <c r="G28" s="688"/>
      <c r="H28" s="688"/>
      <c r="I28" s="689"/>
    </row>
    <row r="29" spans="1:9" x14ac:dyDescent="0.2">
      <c r="A29" s="683"/>
      <c r="B29" s="700" t="s">
        <v>198</v>
      </c>
      <c r="C29" s="701"/>
      <c r="D29" s="641"/>
      <c r="E29" s="702"/>
      <c r="F29" s="734">
        <f>'201'!F29:F30</f>
        <v>1.25</v>
      </c>
      <c r="G29" s="732">
        <f>'201'!G29:G30</f>
        <v>2.5</v>
      </c>
      <c r="H29" s="732">
        <f>'201'!H29:H30</f>
        <v>1.5</v>
      </c>
      <c r="I29" s="733">
        <f>'201'!I29:I30</f>
        <v>0.1</v>
      </c>
    </row>
    <row r="30" spans="1:9" x14ac:dyDescent="0.2">
      <c r="A30" s="683"/>
      <c r="B30" s="695"/>
      <c r="C30" s="696"/>
      <c r="D30" s="642"/>
      <c r="E30" s="703"/>
      <c r="F30" s="697"/>
      <c r="G30" s="698"/>
      <c r="H30" s="698"/>
      <c r="I30" s="699"/>
    </row>
    <row r="31" spans="1:9" x14ac:dyDescent="0.2">
      <c r="A31" s="683"/>
      <c r="B31" s="695" t="s">
        <v>199</v>
      </c>
      <c r="C31" s="696">
        <f>ROUND(C27/C16,2)</f>
        <v>1.85</v>
      </c>
      <c r="D31" s="656">
        <f>ROUND(D27/D16,2)</f>
        <v>18.41</v>
      </c>
      <c r="E31" s="647">
        <f>ROUND(E27/E16,2)</f>
        <v>0.1</v>
      </c>
      <c r="F31" s="697">
        <f>F27/F16</f>
        <v>1.2102333333333333</v>
      </c>
      <c r="G31" s="698">
        <f>G27/G16</f>
        <v>2.3538066666666668</v>
      </c>
      <c r="H31" s="698">
        <f>H27/H16</f>
        <v>1.587442105263158</v>
      </c>
      <c r="I31" s="699">
        <f>I27/I16</f>
        <v>9.123178500113989E-2</v>
      </c>
    </row>
    <row r="32" spans="1:9" x14ac:dyDescent="0.2">
      <c r="A32" s="683"/>
      <c r="B32" s="695"/>
      <c r="C32" s="696"/>
      <c r="D32" s="642"/>
      <c r="E32" s="644"/>
      <c r="F32" s="697"/>
      <c r="G32" s="698"/>
      <c r="H32" s="698"/>
      <c r="I32" s="699"/>
    </row>
    <row r="33" spans="1:9" x14ac:dyDescent="0.2">
      <c r="A33" s="683"/>
      <c r="B33" s="695" t="s">
        <v>200</v>
      </c>
      <c r="C33" s="696"/>
      <c r="D33" s="711"/>
      <c r="E33" s="703"/>
      <c r="F33" s="697">
        <f>F29-F31</f>
        <v>3.9766666666666728E-2</v>
      </c>
      <c r="G33" s="698">
        <f>G29-G31</f>
        <v>0.14619333333333318</v>
      </c>
      <c r="H33" s="698">
        <f>H29-H31</f>
        <v>-8.7442105263157988E-2</v>
      </c>
      <c r="I33" s="699">
        <f>I29-I31</f>
        <v>8.768214998860116E-3</v>
      </c>
    </row>
    <row r="34" spans="1:9" ht="12.75" thickBot="1" x14ac:dyDescent="0.25">
      <c r="A34" s="683"/>
      <c r="B34" s="631"/>
      <c r="C34" s="654"/>
      <c r="D34" s="656"/>
      <c r="E34" s="647"/>
      <c r="F34" s="712"/>
      <c r="G34" s="706"/>
      <c r="H34" s="706"/>
      <c r="I34" s="707"/>
    </row>
    <row r="35" spans="1:9" x14ac:dyDescent="0.2">
      <c r="A35" s="683"/>
      <c r="B35" s="708" t="s">
        <v>201</v>
      </c>
      <c r="C35" s="701"/>
      <c r="D35" s="710"/>
      <c r="E35" s="702"/>
      <c r="F35" s="701">
        <f>ROUND(F16*F29,2)</f>
        <v>75000</v>
      </c>
      <c r="G35" s="710">
        <f>ROUND(G16*G29,2)</f>
        <v>375000</v>
      </c>
      <c r="H35" s="710">
        <f>ROUND(H16*H29,2)</f>
        <v>285000</v>
      </c>
      <c r="I35" s="702">
        <f>ROUND((F16+G16+H16+F35+G35+H35)*I29, 2)</f>
        <v>113500</v>
      </c>
    </row>
    <row r="36" spans="1:9" x14ac:dyDescent="0.2">
      <c r="A36" s="683"/>
      <c r="B36" s="709"/>
      <c r="C36" s="696"/>
      <c r="D36" s="711"/>
      <c r="E36" s="703"/>
      <c r="F36" s="696"/>
      <c r="G36" s="711"/>
      <c r="H36" s="711"/>
      <c r="I36" s="703"/>
    </row>
    <row r="37" spans="1:9" x14ac:dyDescent="0.2">
      <c r="A37" s="683"/>
      <c r="B37" s="709" t="s">
        <v>202</v>
      </c>
      <c r="C37" s="696"/>
      <c r="D37" s="711"/>
      <c r="E37" s="703"/>
      <c r="F37" s="696">
        <f>ROUND(F35-F27,2)</f>
        <v>2386</v>
      </c>
      <c r="G37" s="711">
        <f>ROUND(G35-G27,2)</f>
        <v>21929</v>
      </c>
      <c r="H37" s="711">
        <f>ROUND(H35-H27,2)</f>
        <v>-16614</v>
      </c>
      <c r="I37" s="703">
        <f>ROUND(I35-I27,2)</f>
        <v>10654.5</v>
      </c>
    </row>
    <row r="38" spans="1:9" ht="12.75" thickBot="1" x14ac:dyDescent="0.25">
      <c r="A38" s="683"/>
      <c r="B38" s="715"/>
      <c r="C38" s="716"/>
      <c r="D38" s="713"/>
      <c r="E38" s="714"/>
      <c r="F38" s="716"/>
      <c r="G38" s="713"/>
      <c r="H38" s="713"/>
      <c r="I38" s="714"/>
    </row>
    <row r="39" spans="1:9" ht="12.75" thickBot="1" x14ac:dyDescent="0.25">
      <c r="B39" s="307"/>
    </row>
    <row r="40" spans="1:9" hidden="1" x14ac:dyDescent="0.2">
      <c r="B40" s="307"/>
    </row>
    <row r="41" spans="1:9" hidden="1" x14ac:dyDescent="0.2">
      <c r="B41" s="308"/>
      <c r="C41" s="309"/>
      <c r="D41" s="309"/>
      <c r="E41" s="309"/>
      <c r="F41" s="309"/>
      <c r="G41" s="309"/>
      <c r="H41" s="309"/>
      <c r="I41" s="310"/>
    </row>
    <row r="42" spans="1:9" hidden="1" x14ac:dyDescent="0.2">
      <c r="B42" s="311" t="s">
        <v>189</v>
      </c>
      <c r="C42" s="312">
        <f>$F$16</f>
        <v>60000</v>
      </c>
      <c r="D42" s="313"/>
      <c r="E42" s="313"/>
      <c r="I42" s="314"/>
    </row>
    <row r="43" spans="1:9" hidden="1" x14ac:dyDescent="0.2">
      <c r="B43" s="311" t="s">
        <v>203</v>
      </c>
      <c r="C43" s="315">
        <f>F27</f>
        <v>72614</v>
      </c>
      <c r="D43" s="316"/>
      <c r="E43" s="316"/>
      <c r="I43" s="314"/>
    </row>
    <row r="44" spans="1:9" hidden="1" x14ac:dyDescent="0.2">
      <c r="B44" s="311" t="s">
        <v>204</v>
      </c>
      <c r="C44" s="313"/>
      <c r="D44" s="313"/>
      <c r="E44" s="312">
        <f>SUM(C42:C43)</f>
        <v>132614</v>
      </c>
      <c r="I44" s="314"/>
    </row>
    <row r="45" spans="1:9" hidden="1" x14ac:dyDescent="0.2">
      <c r="B45" s="311" t="s">
        <v>205</v>
      </c>
      <c r="C45" s="312">
        <f>$G$16</f>
        <v>150000</v>
      </c>
      <c r="D45" s="313"/>
      <c r="E45" s="313"/>
      <c r="I45" s="314"/>
    </row>
    <row r="46" spans="1:9" hidden="1" x14ac:dyDescent="0.2">
      <c r="B46" s="311" t="s">
        <v>206</v>
      </c>
      <c r="C46" s="315">
        <f>G27</f>
        <v>353071</v>
      </c>
      <c r="D46" s="316"/>
      <c r="E46" s="313"/>
      <c r="I46" s="314"/>
    </row>
    <row r="47" spans="1:9" hidden="1" x14ac:dyDescent="0.2">
      <c r="B47" s="311" t="s">
        <v>207</v>
      </c>
      <c r="C47" s="313"/>
      <c r="D47" s="312">
        <f>SUM(C45:C46)</f>
        <v>503071</v>
      </c>
      <c r="E47" s="313"/>
      <c r="I47" s="314"/>
    </row>
    <row r="48" spans="1:9" hidden="1" x14ac:dyDescent="0.2">
      <c r="B48" s="311" t="s">
        <v>208</v>
      </c>
      <c r="C48" s="312">
        <f>$H$16</f>
        <v>190000</v>
      </c>
      <c r="D48" s="313"/>
      <c r="E48" s="313"/>
      <c r="I48" s="314"/>
    </row>
    <row r="49" spans="2:9" hidden="1" x14ac:dyDescent="0.2">
      <c r="B49" s="311" t="s">
        <v>209</v>
      </c>
      <c r="C49" s="315">
        <f>H27</f>
        <v>301614</v>
      </c>
      <c r="D49" s="316"/>
      <c r="E49" s="313"/>
      <c r="I49" s="314"/>
    </row>
    <row r="50" spans="2:9" hidden="1" x14ac:dyDescent="0.2">
      <c r="B50" s="311" t="s">
        <v>210</v>
      </c>
      <c r="C50" s="313"/>
      <c r="D50" s="315">
        <f>SUM(C48:C49)</f>
        <v>491614</v>
      </c>
      <c r="E50" s="316"/>
      <c r="I50" s="314"/>
    </row>
    <row r="51" spans="2:9" hidden="1" x14ac:dyDescent="0.2">
      <c r="B51" s="311" t="s">
        <v>211</v>
      </c>
      <c r="C51" s="313"/>
      <c r="D51" s="313"/>
      <c r="E51" s="317">
        <f>D47+D50</f>
        <v>994685</v>
      </c>
      <c r="I51" s="314"/>
    </row>
    <row r="52" spans="2:9" hidden="1" x14ac:dyDescent="0.2">
      <c r="B52" s="311" t="s">
        <v>192</v>
      </c>
      <c r="C52" s="313"/>
      <c r="D52" s="313"/>
      <c r="E52" s="312">
        <f>SUM(E44:E51)</f>
        <v>1127299</v>
      </c>
      <c r="I52" s="314"/>
    </row>
    <row r="53" spans="2:9" hidden="1" x14ac:dyDescent="0.2">
      <c r="B53" s="311" t="s">
        <v>212</v>
      </c>
      <c r="C53" s="313"/>
      <c r="D53" s="313"/>
      <c r="E53" s="312">
        <f>I27</f>
        <v>102845.5</v>
      </c>
      <c r="I53" s="314"/>
    </row>
    <row r="54" spans="2:9" ht="12.75" hidden="1" thickBot="1" x14ac:dyDescent="0.25">
      <c r="B54" s="311" t="s">
        <v>213</v>
      </c>
      <c r="C54" s="313"/>
      <c r="D54" s="318"/>
      <c r="E54" s="319">
        <f>E52+E53</f>
        <v>1230144.5</v>
      </c>
      <c r="I54" s="314"/>
    </row>
    <row r="55" spans="2:9" hidden="1" x14ac:dyDescent="0.2">
      <c r="B55" s="311"/>
      <c r="C55" s="313"/>
      <c r="D55" s="313"/>
      <c r="E55" s="313"/>
      <c r="F55" s="313"/>
      <c r="G55" s="313"/>
      <c r="H55" s="313"/>
      <c r="I55" s="314"/>
    </row>
    <row r="56" spans="2:9" ht="12.75" hidden="1" thickBot="1" x14ac:dyDescent="0.25">
      <c r="B56" s="320"/>
      <c r="C56" s="321"/>
      <c r="D56" s="321"/>
      <c r="E56" s="321"/>
      <c r="F56" s="321"/>
      <c r="G56" s="321"/>
      <c r="H56" s="321"/>
      <c r="I56" s="322"/>
    </row>
    <row r="57" spans="2:9" hidden="1" x14ac:dyDescent="0.2"/>
    <row r="58" spans="2:9" ht="18" customHeight="1" thickBot="1" x14ac:dyDescent="0.25">
      <c r="B58" s="323"/>
      <c r="F58" s="430" t="str">
        <f>IF(F37&lt;0,"Unterdeckung","Überdeckung")</f>
        <v>Überdeckung</v>
      </c>
      <c r="G58" s="431" t="str">
        <f t="shared" ref="G58:I58" si="2">IF(G37&lt;0,"Unterdeckung","Überdeckung")</f>
        <v>Überdeckung</v>
      </c>
      <c r="H58" s="431" t="str">
        <f t="shared" si="2"/>
        <v>Unterdeckung</v>
      </c>
      <c r="I58" s="432" t="str">
        <f t="shared" si="2"/>
        <v>Überdeckung</v>
      </c>
    </row>
  </sheetData>
  <sheetProtection password="A501" sheet="1" objects="1" scenarios="1"/>
  <mergeCells count="88">
    <mergeCell ref="H37:H38"/>
    <mergeCell ref="I37:I38"/>
    <mergeCell ref="B37:B38"/>
    <mergeCell ref="C37:C38"/>
    <mergeCell ref="D37:D38"/>
    <mergeCell ref="E37:E38"/>
    <mergeCell ref="F37:F38"/>
    <mergeCell ref="G37:G38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1:H22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C25:C26"/>
    <mergeCell ref="D25:D26"/>
    <mergeCell ref="E25:E26"/>
    <mergeCell ref="F25:F26"/>
    <mergeCell ref="G25:G26"/>
    <mergeCell ref="H25:H26"/>
    <mergeCell ref="G19:G20"/>
    <mergeCell ref="H19:H20"/>
    <mergeCell ref="I19:I20"/>
    <mergeCell ref="I21:I22"/>
    <mergeCell ref="C23:C24"/>
    <mergeCell ref="D23:D24"/>
    <mergeCell ref="E23:E24"/>
    <mergeCell ref="F23:F24"/>
    <mergeCell ref="G23:G24"/>
    <mergeCell ref="H23:H24"/>
    <mergeCell ref="I23:I24"/>
    <mergeCell ref="C21:C22"/>
    <mergeCell ref="D21:D22"/>
    <mergeCell ref="E21:E22"/>
    <mergeCell ref="F21:F22"/>
    <mergeCell ref="G21:G22"/>
    <mergeCell ref="B2:B3"/>
    <mergeCell ref="G2:I3"/>
    <mergeCell ref="G4:I11"/>
    <mergeCell ref="A14:A38"/>
    <mergeCell ref="B15:B16"/>
    <mergeCell ref="C17:C18"/>
    <mergeCell ref="D17:D18"/>
    <mergeCell ref="E17:E18"/>
    <mergeCell ref="F17:F18"/>
    <mergeCell ref="G17:G18"/>
    <mergeCell ref="H17:H18"/>
    <mergeCell ref="I17:I18"/>
    <mergeCell ref="C19:C20"/>
    <mergeCell ref="D19:D20"/>
    <mergeCell ref="E19:E20"/>
    <mergeCell ref="F19:F20"/>
  </mergeCells>
  <pageMargins left="0.70866141732283472" right="0.70866141732283472" top="0.59055118110236227" bottom="0.59055118110236227" header="0.31496062992125984" footer="0.31496062992125984"/>
  <pageSetup paperSize="9" orientation="landscape" r:id="rId1"/>
  <ignoredErrors>
    <ignoredError sqref="D27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43" r:id="rId4" name="Button 3">
              <controlPr defaultSize="0" print="0" autoFill="0" autoPict="0">
                <anchor moveWithCells="1" sizeWithCells="1">
                  <from>
                    <xdr:col>6</xdr:col>
                    <xdr:colOff>0</xdr:colOff>
                    <xdr:row>7</xdr:row>
                    <xdr:rowOff>95250</xdr:rowOff>
                  </from>
                  <to>
                    <xdr:col>8</xdr:col>
                    <xdr:colOff>66675</xdr:colOff>
                    <xdr:row>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4" r:id="rId5" name="Button 4">
              <controlPr defaultSize="0" print="0" autoFill="0" autoPict="0">
                <anchor moveWithCells="1" sizeWithCells="1">
                  <from>
                    <xdr:col>6</xdr:col>
                    <xdr:colOff>9525</xdr:colOff>
                    <xdr:row>10</xdr:row>
                    <xdr:rowOff>9525</xdr:rowOff>
                  </from>
                  <to>
                    <xdr:col>8</xdr:col>
                    <xdr:colOff>76200</xdr:colOff>
                    <xdr:row>11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5" r:id="rId6" name="Button 5">
              <controlPr defaultSize="0" print="0" autoFill="0" autoPict="0">
                <anchor moveWithCells="1" sizeWithCells="1">
                  <from>
                    <xdr:col>8</xdr:col>
                    <xdr:colOff>161925</xdr:colOff>
                    <xdr:row>7</xdr:row>
                    <xdr:rowOff>85725</xdr:rowOff>
                  </from>
                  <to>
                    <xdr:col>9</xdr:col>
                    <xdr:colOff>0</xdr:colOff>
                    <xdr:row>11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24"/>
  <sheetViews>
    <sheetView showGridLines="0" showRowColHeaders="0" zoomScaleNormal="100" workbookViewId="0"/>
  </sheetViews>
  <sheetFormatPr baseColWidth="10" defaultRowHeight="15" x14ac:dyDescent="0.25"/>
  <cols>
    <col min="1" max="1" width="2.85546875" style="509" customWidth="1"/>
    <col min="2" max="2" width="19.140625" style="35" customWidth="1"/>
    <col min="3" max="3" width="13.140625" style="36" customWidth="1"/>
    <col min="4" max="9" width="3.28515625" style="37" customWidth="1"/>
    <col min="10" max="10" width="16.5703125" style="38" hidden="1" customWidth="1"/>
    <col min="11" max="17" width="13.7109375" style="34" customWidth="1"/>
    <col min="18" max="256" width="11.42578125" style="34"/>
    <col min="257" max="257" width="1.85546875" style="34" customWidth="1"/>
    <col min="258" max="258" width="19.140625" style="34" customWidth="1"/>
    <col min="259" max="259" width="13.140625" style="34" customWidth="1"/>
    <col min="260" max="265" width="3.28515625" style="34" customWidth="1"/>
    <col min="266" max="266" width="0" style="34" hidden="1" customWidth="1"/>
    <col min="267" max="273" width="13.7109375" style="34" customWidth="1"/>
    <col min="274" max="512" width="11.42578125" style="34"/>
    <col min="513" max="513" width="1.85546875" style="34" customWidth="1"/>
    <col min="514" max="514" width="19.140625" style="34" customWidth="1"/>
    <col min="515" max="515" width="13.140625" style="34" customWidth="1"/>
    <col min="516" max="521" width="3.28515625" style="34" customWidth="1"/>
    <col min="522" max="522" width="0" style="34" hidden="1" customWidth="1"/>
    <col min="523" max="529" width="13.7109375" style="34" customWidth="1"/>
    <col min="530" max="768" width="11.42578125" style="34"/>
    <col min="769" max="769" width="1.85546875" style="34" customWidth="1"/>
    <col min="770" max="770" width="19.140625" style="34" customWidth="1"/>
    <col min="771" max="771" width="13.140625" style="34" customWidth="1"/>
    <col min="772" max="777" width="3.28515625" style="34" customWidth="1"/>
    <col min="778" max="778" width="0" style="34" hidden="1" customWidth="1"/>
    <col min="779" max="785" width="13.7109375" style="34" customWidth="1"/>
    <col min="786" max="1024" width="11.42578125" style="34"/>
    <col min="1025" max="1025" width="1.85546875" style="34" customWidth="1"/>
    <col min="1026" max="1026" width="19.140625" style="34" customWidth="1"/>
    <col min="1027" max="1027" width="13.140625" style="34" customWidth="1"/>
    <col min="1028" max="1033" width="3.28515625" style="34" customWidth="1"/>
    <col min="1034" max="1034" width="0" style="34" hidden="1" customWidth="1"/>
    <col min="1035" max="1041" width="13.7109375" style="34" customWidth="1"/>
    <col min="1042" max="1280" width="11.42578125" style="34"/>
    <col min="1281" max="1281" width="1.85546875" style="34" customWidth="1"/>
    <col min="1282" max="1282" width="19.140625" style="34" customWidth="1"/>
    <col min="1283" max="1283" width="13.140625" style="34" customWidth="1"/>
    <col min="1284" max="1289" width="3.28515625" style="34" customWidth="1"/>
    <col min="1290" max="1290" width="0" style="34" hidden="1" customWidth="1"/>
    <col min="1291" max="1297" width="13.7109375" style="34" customWidth="1"/>
    <col min="1298" max="1536" width="11.42578125" style="34"/>
    <col min="1537" max="1537" width="1.85546875" style="34" customWidth="1"/>
    <col min="1538" max="1538" width="19.140625" style="34" customWidth="1"/>
    <col min="1539" max="1539" width="13.140625" style="34" customWidth="1"/>
    <col min="1540" max="1545" width="3.28515625" style="34" customWidth="1"/>
    <col min="1546" max="1546" width="0" style="34" hidden="1" customWidth="1"/>
    <col min="1547" max="1553" width="13.7109375" style="34" customWidth="1"/>
    <col min="1554" max="1792" width="11.42578125" style="34"/>
    <col min="1793" max="1793" width="1.85546875" style="34" customWidth="1"/>
    <col min="1794" max="1794" width="19.140625" style="34" customWidth="1"/>
    <col min="1795" max="1795" width="13.140625" style="34" customWidth="1"/>
    <col min="1796" max="1801" width="3.28515625" style="34" customWidth="1"/>
    <col min="1802" max="1802" width="0" style="34" hidden="1" customWidth="1"/>
    <col min="1803" max="1809" width="13.7109375" style="34" customWidth="1"/>
    <col min="1810" max="2048" width="11.42578125" style="34"/>
    <col min="2049" max="2049" width="1.85546875" style="34" customWidth="1"/>
    <col min="2050" max="2050" width="19.140625" style="34" customWidth="1"/>
    <col min="2051" max="2051" width="13.140625" style="34" customWidth="1"/>
    <col min="2052" max="2057" width="3.28515625" style="34" customWidth="1"/>
    <col min="2058" max="2058" width="0" style="34" hidden="1" customWidth="1"/>
    <col min="2059" max="2065" width="13.7109375" style="34" customWidth="1"/>
    <col min="2066" max="2304" width="11.42578125" style="34"/>
    <col min="2305" max="2305" width="1.85546875" style="34" customWidth="1"/>
    <col min="2306" max="2306" width="19.140625" style="34" customWidth="1"/>
    <col min="2307" max="2307" width="13.140625" style="34" customWidth="1"/>
    <col min="2308" max="2313" width="3.28515625" style="34" customWidth="1"/>
    <col min="2314" max="2314" width="0" style="34" hidden="1" customWidth="1"/>
    <col min="2315" max="2321" width="13.7109375" style="34" customWidth="1"/>
    <col min="2322" max="2560" width="11.42578125" style="34"/>
    <col min="2561" max="2561" width="1.85546875" style="34" customWidth="1"/>
    <col min="2562" max="2562" width="19.140625" style="34" customWidth="1"/>
    <col min="2563" max="2563" width="13.140625" style="34" customWidth="1"/>
    <col min="2564" max="2569" width="3.28515625" style="34" customWidth="1"/>
    <col min="2570" max="2570" width="0" style="34" hidden="1" customWidth="1"/>
    <col min="2571" max="2577" width="13.7109375" style="34" customWidth="1"/>
    <col min="2578" max="2816" width="11.42578125" style="34"/>
    <col min="2817" max="2817" width="1.85546875" style="34" customWidth="1"/>
    <col min="2818" max="2818" width="19.140625" style="34" customWidth="1"/>
    <col min="2819" max="2819" width="13.140625" style="34" customWidth="1"/>
    <col min="2820" max="2825" width="3.28515625" style="34" customWidth="1"/>
    <col min="2826" max="2826" width="0" style="34" hidden="1" customWidth="1"/>
    <col min="2827" max="2833" width="13.7109375" style="34" customWidth="1"/>
    <col min="2834" max="3072" width="11.42578125" style="34"/>
    <col min="3073" max="3073" width="1.85546875" style="34" customWidth="1"/>
    <col min="3074" max="3074" width="19.140625" style="34" customWidth="1"/>
    <col min="3075" max="3075" width="13.140625" style="34" customWidth="1"/>
    <col min="3076" max="3081" width="3.28515625" style="34" customWidth="1"/>
    <col min="3082" max="3082" width="0" style="34" hidden="1" customWidth="1"/>
    <col min="3083" max="3089" width="13.7109375" style="34" customWidth="1"/>
    <col min="3090" max="3328" width="11.42578125" style="34"/>
    <col min="3329" max="3329" width="1.85546875" style="34" customWidth="1"/>
    <col min="3330" max="3330" width="19.140625" style="34" customWidth="1"/>
    <col min="3331" max="3331" width="13.140625" style="34" customWidth="1"/>
    <col min="3332" max="3337" width="3.28515625" style="34" customWidth="1"/>
    <col min="3338" max="3338" width="0" style="34" hidden="1" customWidth="1"/>
    <col min="3339" max="3345" width="13.7109375" style="34" customWidth="1"/>
    <col min="3346" max="3584" width="11.42578125" style="34"/>
    <col min="3585" max="3585" width="1.85546875" style="34" customWidth="1"/>
    <col min="3586" max="3586" width="19.140625" style="34" customWidth="1"/>
    <col min="3587" max="3587" width="13.140625" style="34" customWidth="1"/>
    <col min="3588" max="3593" width="3.28515625" style="34" customWidth="1"/>
    <col min="3594" max="3594" width="0" style="34" hidden="1" customWidth="1"/>
    <col min="3595" max="3601" width="13.7109375" style="34" customWidth="1"/>
    <col min="3602" max="3840" width="11.42578125" style="34"/>
    <col min="3841" max="3841" width="1.85546875" style="34" customWidth="1"/>
    <col min="3842" max="3842" width="19.140625" style="34" customWidth="1"/>
    <col min="3843" max="3843" width="13.140625" style="34" customWidth="1"/>
    <col min="3844" max="3849" width="3.28515625" style="34" customWidth="1"/>
    <col min="3850" max="3850" width="0" style="34" hidden="1" customWidth="1"/>
    <col min="3851" max="3857" width="13.7109375" style="34" customWidth="1"/>
    <col min="3858" max="4096" width="11.42578125" style="34"/>
    <col min="4097" max="4097" width="1.85546875" style="34" customWidth="1"/>
    <col min="4098" max="4098" width="19.140625" style="34" customWidth="1"/>
    <col min="4099" max="4099" width="13.140625" style="34" customWidth="1"/>
    <col min="4100" max="4105" width="3.28515625" style="34" customWidth="1"/>
    <col min="4106" max="4106" width="0" style="34" hidden="1" customWidth="1"/>
    <col min="4107" max="4113" width="13.7109375" style="34" customWidth="1"/>
    <col min="4114" max="4352" width="11.42578125" style="34"/>
    <col min="4353" max="4353" width="1.85546875" style="34" customWidth="1"/>
    <col min="4354" max="4354" width="19.140625" style="34" customWidth="1"/>
    <col min="4355" max="4355" width="13.140625" style="34" customWidth="1"/>
    <col min="4356" max="4361" width="3.28515625" style="34" customWidth="1"/>
    <col min="4362" max="4362" width="0" style="34" hidden="1" customWidth="1"/>
    <col min="4363" max="4369" width="13.7109375" style="34" customWidth="1"/>
    <col min="4370" max="4608" width="11.42578125" style="34"/>
    <col min="4609" max="4609" width="1.85546875" style="34" customWidth="1"/>
    <col min="4610" max="4610" width="19.140625" style="34" customWidth="1"/>
    <col min="4611" max="4611" width="13.140625" style="34" customWidth="1"/>
    <col min="4612" max="4617" width="3.28515625" style="34" customWidth="1"/>
    <col min="4618" max="4618" width="0" style="34" hidden="1" customWidth="1"/>
    <col min="4619" max="4625" width="13.7109375" style="34" customWidth="1"/>
    <col min="4626" max="4864" width="11.42578125" style="34"/>
    <col min="4865" max="4865" width="1.85546875" style="34" customWidth="1"/>
    <col min="4866" max="4866" width="19.140625" style="34" customWidth="1"/>
    <col min="4867" max="4867" width="13.140625" style="34" customWidth="1"/>
    <col min="4868" max="4873" width="3.28515625" style="34" customWidth="1"/>
    <col min="4874" max="4874" width="0" style="34" hidden="1" customWidth="1"/>
    <col min="4875" max="4881" width="13.7109375" style="34" customWidth="1"/>
    <col min="4882" max="5120" width="11.42578125" style="34"/>
    <col min="5121" max="5121" width="1.85546875" style="34" customWidth="1"/>
    <col min="5122" max="5122" width="19.140625" style="34" customWidth="1"/>
    <col min="5123" max="5123" width="13.140625" style="34" customWidth="1"/>
    <col min="5124" max="5129" width="3.28515625" style="34" customWidth="1"/>
    <col min="5130" max="5130" width="0" style="34" hidden="1" customWidth="1"/>
    <col min="5131" max="5137" width="13.7109375" style="34" customWidth="1"/>
    <col min="5138" max="5376" width="11.42578125" style="34"/>
    <col min="5377" max="5377" width="1.85546875" style="34" customWidth="1"/>
    <col min="5378" max="5378" width="19.140625" style="34" customWidth="1"/>
    <col min="5379" max="5379" width="13.140625" style="34" customWidth="1"/>
    <col min="5380" max="5385" width="3.28515625" style="34" customWidth="1"/>
    <col min="5386" max="5386" width="0" style="34" hidden="1" customWidth="1"/>
    <col min="5387" max="5393" width="13.7109375" style="34" customWidth="1"/>
    <col min="5394" max="5632" width="11.42578125" style="34"/>
    <col min="5633" max="5633" width="1.85546875" style="34" customWidth="1"/>
    <col min="5634" max="5634" width="19.140625" style="34" customWidth="1"/>
    <col min="5635" max="5635" width="13.140625" style="34" customWidth="1"/>
    <col min="5636" max="5641" width="3.28515625" style="34" customWidth="1"/>
    <col min="5642" max="5642" width="0" style="34" hidden="1" customWidth="1"/>
    <col min="5643" max="5649" width="13.7109375" style="34" customWidth="1"/>
    <col min="5650" max="5888" width="11.42578125" style="34"/>
    <col min="5889" max="5889" width="1.85546875" style="34" customWidth="1"/>
    <col min="5890" max="5890" width="19.140625" style="34" customWidth="1"/>
    <col min="5891" max="5891" width="13.140625" style="34" customWidth="1"/>
    <col min="5892" max="5897" width="3.28515625" style="34" customWidth="1"/>
    <col min="5898" max="5898" width="0" style="34" hidden="1" customWidth="1"/>
    <col min="5899" max="5905" width="13.7109375" style="34" customWidth="1"/>
    <col min="5906" max="6144" width="11.42578125" style="34"/>
    <col min="6145" max="6145" width="1.85546875" style="34" customWidth="1"/>
    <col min="6146" max="6146" width="19.140625" style="34" customWidth="1"/>
    <col min="6147" max="6147" width="13.140625" style="34" customWidth="1"/>
    <col min="6148" max="6153" width="3.28515625" style="34" customWidth="1"/>
    <col min="6154" max="6154" width="0" style="34" hidden="1" customWidth="1"/>
    <col min="6155" max="6161" width="13.7109375" style="34" customWidth="1"/>
    <col min="6162" max="6400" width="11.42578125" style="34"/>
    <col min="6401" max="6401" width="1.85546875" style="34" customWidth="1"/>
    <col min="6402" max="6402" width="19.140625" style="34" customWidth="1"/>
    <col min="6403" max="6403" width="13.140625" style="34" customWidth="1"/>
    <col min="6404" max="6409" width="3.28515625" style="34" customWidth="1"/>
    <col min="6410" max="6410" width="0" style="34" hidden="1" customWidth="1"/>
    <col min="6411" max="6417" width="13.7109375" style="34" customWidth="1"/>
    <col min="6418" max="6656" width="11.42578125" style="34"/>
    <col min="6657" max="6657" width="1.85546875" style="34" customWidth="1"/>
    <col min="6658" max="6658" width="19.140625" style="34" customWidth="1"/>
    <col min="6659" max="6659" width="13.140625" style="34" customWidth="1"/>
    <col min="6660" max="6665" width="3.28515625" style="34" customWidth="1"/>
    <col min="6666" max="6666" width="0" style="34" hidden="1" customWidth="1"/>
    <col min="6667" max="6673" width="13.7109375" style="34" customWidth="1"/>
    <col min="6674" max="6912" width="11.42578125" style="34"/>
    <col min="6913" max="6913" width="1.85546875" style="34" customWidth="1"/>
    <col min="6914" max="6914" width="19.140625" style="34" customWidth="1"/>
    <col min="6915" max="6915" width="13.140625" style="34" customWidth="1"/>
    <col min="6916" max="6921" width="3.28515625" style="34" customWidth="1"/>
    <col min="6922" max="6922" width="0" style="34" hidden="1" customWidth="1"/>
    <col min="6923" max="6929" width="13.7109375" style="34" customWidth="1"/>
    <col min="6930" max="7168" width="11.42578125" style="34"/>
    <col min="7169" max="7169" width="1.85546875" style="34" customWidth="1"/>
    <col min="7170" max="7170" width="19.140625" style="34" customWidth="1"/>
    <col min="7171" max="7171" width="13.140625" style="34" customWidth="1"/>
    <col min="7172" max="7177" width="3.28515625" style="34" customWidth="1"/>
    <col min="7178" max="7178" width="0" style="34" hidden="1" customWidth="1"/>
    <col min="7179" max="7185" width="13.7109375" style="34" customWidth="1"/>
    <col min="7186" max="7424" width="11.42578125" style="34"/>
    <col min="7425" max="7425" width="1.85546875" style="34" customWidth="1"/>
    <col min="7426" max="7426" width="19.140625" style="34" customWidth="1"/>
    <col min="7427" max="7427" width="13.140625" style="34" customWidth="1"/>
    <col min="7428" max="7433" width="3.28515625" style="34" customWidth="1"/>
    <col min="7434" max="7434" width="0" style="34" hidden="1" customWidth="1"/>
    <col min="7435" max="7441" width="13.7109375" style="34" customWidth="1"/>
    <col min="7442" max="7680" width="11.42578125" style="34"/>
    <col min="7681" max="7681" width="1.85546875" style="34" customWidth="1"/>
    <col min="7682" max="7682" width="19.140625" style="34" customWidth="1"/>
    <col min="7683" max="7683" width="13.140625" style="34" customWidth="1"/>
    <col min="7684" max="7689" width="3.28515625" style="34" customWidth="1"/>
    <col min="7690" max="7690" width="0" style="34" hidden="1" customWidth="1"/>
    <col min="7691" max="7697" width="13.7109375" style="34" customWidth="1"/>
    <col min="7698" max="7936" width="11.42578125" style="34"/>
    <col min="7937" max="7937" width="1.85546875" style="34" customWidth="1"/>
    <col min="7938" max="7938" width="19.140625" style="34" customWidth="1"/>
    <col min="7939" max="7939" width="13.140625" style="34" customWidth="1"/>
    <col min="7940" max="7945" width="3.28515625" style="34" customWidth="1"/>
    <col min="7946" max="7946" width="0" style="34" hidden="1" customWidth="1"/>
    <col min="7947" max="7953" width="13.7109375" style="34" customWidth="1"/>
    <col min="7954" max="8192" width="11.42578125" style="34"/>
    <col min="8193" max="8193" width="1.85546875" style="34" customWidth="1"/>
    <col min="8194" max="8194" width="19.140625" style="34" customWidth="1"/>
    <col min="8195" max="8195" width="13.140625" style="34" customWidth="1"/>
    <col min="8196" max="8201" width="3.28515625" style="34" customWidth="1"/>
    <col min="8202" max="8202" width="0" style="34" hidden="1" customWidth="1"/>
    <col min="8203" max="8209" width="13.7109375" style="34" customWidth="1"/>
    <col min="8210" max="8448" width="11.42578125" style="34"/>
    <col min="8449" max="8449" width="1.85546875" style="34" customWidth="1"/>
    <col min="8450" max="8450" width="19.140625" style="34" customWidth="1"/>
    <col min="8451" max="8451" width="13.140625" style="34" customWidth="1"/>
    <col min="8452" max="8457" width="3.28515625" style="34" customWidth="1"/>
    <col min="8458" max="8458" width="0" style="34" hidden="1" customWidth="1"/>
    <col min="8459" max="8465" width="13.7109375" style="34" customWidth="1"/>
    <col min="8466" max="8704" width="11.42578125" style="34"/>
    <col min="8705" max="8705" width="1.85546875" style="34" customWidth="1"/>
    <col min="8706" max="8706" width="19.140625" style="34" customWidth="1"/>
    <col min="8707" max="8707" width="13.140625" style="34" customWidth="1"/>
    <col min="8708" max="8713" width="3.28515625" style="34" customWidth="1"/>
    <col min="8714" max="8714" width="0" style="34" hidden="1" customWidth="1"/>
    <col min="8715" max="8721" width="13.7109375" style="34" customWidth="1"/>
    <col min="8722" max="8960" width="11.42578125" style="34"/>
    <col min="8961" max="8961" width="1.85546875" style="34" customWidth="1"/>
    <col min="8962" max="8962" width="19.140625" style="34" customWidth="1"/>
    <col min="8963" max="8963" width="13.140625" style="34" customWidth="1"/>
    <col min="8964" max="8969" width="3.28515625" style="34" customWidth="1"/>
    <col min="8970" max="8970" width="0" style="34" hidden="1" customWidth="1"/>
    <col min="8971" max="8977" width="13.7109375" style="34" customWidth="1"/>
    <col min="8978" max="9216" width="11.42578125" style="34"/>
    <col min="9217" max="9217" width="1.85546875" style="34" customWidth="1"/>
    <col min="9218" max="9218" width="19.140625" style="34" customWidth="1"/>
    <col min="9219" max="9219" width="13.140625" style="34" customWidth="1"/>
    <col min="9220" max="9225" width="3.28515625" style="34" customWidth="1"/>
    <col min="9226" max="9226" width="0" style="34" hidden="1" customWidth="1"/>
    <col min="9227" max="9233" width="13.7109375" style="34" customWidth="1"/>
    <col min="9234" max="9472" width="11.42578125" style="34"/>
    <col min="9473" max="9473" width="1.85546875" style="34" customWidth="1"/>
    <col min="9474" max="9474" width="19.140625" style="34" customWidth="1"/>
    <col min="9475" max="9475" width="13.140625" style="34" customWidth="1"/>
    <col min="9476" max="9481" width="3.28515625" style="34" customWidth="1"/>
    <col min="9482" max="9482" width="0" style="34" hidden="1" customWidth="1"/>
    <col min="9483" max="9489" width="13.7109375" style="34" customWidth="1"/>
    <col min="9490" max="9728" width="11.42578125" style="34"/>
    <col min="9729" max="9729" width="1.85546875" style="34" customWidth="1"/>
    <col min="9730" max="9730" width="19.140625" style="34" customWidth="1"/>
    <col min="9731" max="9731" width="13.140625" style="34" customWidth="1"/>
    <col min="9732" max="9737" width="3.28515625" style="34" customWidth="1"/>
    <col min="9738" max="9738" width="0" style="34" hidden="1" customWidth="1"/>
    <col min="9739" max="9745" width="13.7109375" style="34" customWidth="1"/>
    <col min="9746" max="9984" width="11.42578125" style="34"/>
    <col min="9985" max="9985" width="1.85546875" style="34" customWidth="1"/>
    <col min="9986" max="9986" width="19.140625" style="34" customWidth="1"/>
    <col min="9987" max="9987" width="13.140625" style="34" customWidth="1"/>
    <col min="9988" max="9993" width="3.28515625" style="34" customWidth="1"/>
    <col min="9994" max="9994" width="0" style="34" hidden="1" customWidth="1"/>
    <col min="9995" max="10001" width="13.7109375" style="34" customWidth="1"/>
    <col min="10002" max="10240" width="11.42578125" style="34"/>
    <col min="10241" max="10241" width="1.85546875" style="34" customWidth="1"/>
    <col min="10242" max="10242" width="19.140625" style="34" customWidth="1"/>
    <col min="10243" max="10243" width="13.140625" style="34" customWidth="1"/>
    <col min="10244" max="10249" width="3.28515625" style="34" customWidth="1"/>
    <col min="10250" max="10250" width="0" style="34" hidden="1" customWidth="1"/>
    <col min="10251" max="10257" width="13.7109375" style="34" customWidth="1"/>
    <col min="10258" max="10496" width="11.42578125" style="34"/>
    <col min="10497" max="10497" width="1.85546875" style="34" customWidth="1"/>
    <col min="10498" max="10498" width="19.140625" style="34" customWidth="1"/>
    <col min="10499" max="10499" width="13.140625" style="34" customWidth="1"/>
    <col min="10500" max="10505" width="3.28515625" style="34" customWidth="1"/>
    <col min="10506" max="10506" width="0" style="34" hidden="1" customWidth="1"/>
    <col min="10507" max="10513" width="13.7109375" style="34" customWidth="1"/>
    <col min="10514" max="10752" width="11.42578125" style="34"/>
    <col min="10753" max="10753" width="1.85546875" style="34" customWidth="1"/>
    <col min="10754" max="10754" width="19.140625" style="34" customWidth="1"/>
    <col min="10755" max="10755" width="13.140625" style="34" customWidth="1"/>
    <col min="10756" max="10761" width="3.28515625" style="34" customWidth="1"/>
    <col min="10762" max="10762" width="0" style="34" hidden="1" customWidth="1"/>
    <col min="10763" max="10769" width="13.7109375" style="34" customWidth="1"/>
    <col min="10770" max="11008" width="11.42578125" style="34"/>
    <col min="11009" max="11009" width="1.85546875" style="34" customWidth="1"/>
    <col min="11010" max="11010" width="19.140625" style="34" customWidth="1"/>
    <col min="11011" max="11011" width="13.140625" style="34" customWidth="1"/>
    <col min="11012" max="11017" width="3.28515625" style="34" customWidth="1"/>
    <col min="11018" max="11018" width="0" style="34" hidden="1" customWidth="1"/>
    <col min="11019" max="11025" width="13.7109375" style="34" customWidth="1"/>
    <col min="11026" max="11264" width="11.42578125" style="34"/>
    <col min="11265" max="11265" width="1.85546875" style="34" customWidth="1"/>
    <col min="11266" max="11266" width="19.140625" style="34" customWidth="1"/>
    <col min="11267" max="11267" width="13.140625" style="34" customWidth="1"/>
    <col min="11268" max="11273" width="3.28515625" style="34" customWidth="1"/>
    <col min="11274" max="11274" width="0" style="34" hidden="1" customWidth="1"/>
    <col min="11275" max="11281" width="13.7109375" style="34" customWidth="1"/>
    <col min="11282" max="11520" width="11.42578125" style="34"/>
    <col min="11521" max="11521" width="1.85546875" style="34" customWidth="1"/>
    <col min="11522" max="11522" width="19.140625" style="34" customWidth="1"/>
    <col min="11523" max="11523" width="13.140625" style="34" customWidth="1"/>
    <col min="11524" max="11529" width="3.28515625" style="34" customWidth="1"/>
    <col min="11530" max="11530" width="0" style="34" hidden="1" customWidth="1"/>
    <col min="11531" max="11537" width="13.7109375" style="34" customWidth="1"/>
    <col min="11538" max="11776" width="11.42578125" style="34"/>
    <col min="11777" max="11777" width="1.85546875" style="34" customWidth="1"/>
    <col min="11778" max="11778" width="19.140625" style="34" customWidth="1"/>
    <col min="11779" max="11779" width="13.140625" style="34" customWidth="1"/>
    <col min="11780" max="11785" width="3.28515625" style="34" customWidth="1"/>
    <col min="11786" max="11786" width="0" style="34" hidden="1" customWidth="1"/>
    <col min="11787" max="11793" width="13.7109375" style="34" customWidth="1"/>
    <col min="11794" max="12032" width="11.42578125" style="34"/>
    <col min="12033" max="12033" width="1.85546875" style="34" customWidth="1"/>
    <col min="12034" max="12034" width="19.140625" style="34" customWidth="1"/>
    <col min="12035" max="12035" width="13.140625" style="34" customWidth="1"/>
    <col min="12036" max="12041" width="3.28515625" style="34" customWidth="1"/>
    <col min="12042" max="12042" width="0" style="34" hidden="1" customWidth="1"/>
    <col min="12043" max="12049" width="13.7109375" style="34" customWidth="1"/>
    <col min="12050" max="12288" width="11.42578125" style="34"/>
    <col min="12289" max="12289" width="1.85546875" style="34" customWidth="1"/>
    <col min="12290" max="12290" width="19.140625" style="34" customWidth="1"/>
    <col min="12291" max="12291" width="13.140625" style="34" customWidth="1"/>
    <col min="12292" max="12297" width="3.28515625" style="34" customWidth="1"/>
    <col min="12298" max="12298" width="0" style="34" hidden="1" customWidth="1"/>
    <col min="12299" max="12305" width="13.7109375" style="34" customWidth="1"/>
    <col min="12306" max="12544" width="11.42578125" style="34"/>
    <col min="12545" max="12545" width="1.85546875" style="34" customWidth="1"/>
    <col min="12546" max="12546" width="19.140625" style="34" customWidth="1"/>
    <col min="12547" max="12547" width="13.140625" style="34" customWidth="1"/>
    <col min="12548" max="12553" width="3.28515625" style="34" customWidth="1"/>
    <col min="12554" max="12554" width="0" style="34" hidden="1" customWidth="1"/>
    <col min="12555" max="12561" width="13.7109375" style="34" customWidth="1"/>
    <col min="12562" max="12800" width="11.42578125" style="34"/>
    <col min="12801" max="12801" width="1.85546875" style="34" customWidth="1"/>
    <col min="12802" max="12802" width="19.140625" style="34" customWidth="1"/>
    <col min="12803" max="12803" width="13.140625" style="34" customWidth="1"/>
    <col min="12804" max="12809" width="3.28515625" style="34" customWidth="1"/>
    <col min="12810" max="12810" width="0" style="34" hidden="1" customWidth="1"/>
    <col min="12811" max="12817" width="13.7109375" style="34" customWidth="1"/>
    <col min="12818" max="13056" width="11.42578125" style="34"/>
    <col min="13057" max="13057" width="1.85546875" style="34" customWidth="1"/>
    <col min="13058" max="13058" width="19.140625" style="34" customWidth="1"/>
    <col min="13059" max="13059" width="13.140625" style="34" customWidth="1"/>
    <col min="13060" max="13065" width="3.28515625" style="34" customWidth="1"/>
    <col min="13066" max="13066" width="0" style="34" hidden="1" customWidth="1"/>
    <col min="13067" max="13073" width="13.7109375" style="34" customWidth="1"/>
    <col min="13074" max="13312" width="11.42578125" style="34"/>
    <col min="13313" max="13313" width="1.85546875" style="34" customWidth="1"/>
    <col min="13314" max="13314" width="19.140625" style="34" customWidth="1"/>
    <col min="13315" max="13315" width="13.140625" style="34" customWidth="1"/>
    <col min="13316" max="13321" width="3.28515625" style="34" customWidth="1"/>
    <col min="13322" max="13322" width="0" style="34" hidden="1" customWidth="1"/>
    <col min="13323" max="13329" width="13.7109375" style="34" customWidth="1"/>
    <col min="13330" max="13568" width="11.42578125" style="34"/>
    <col min="13569" max="13569" width="1.85546875" style="34" customWidth="1"/>
    <col min="13570" max="13570" width="19.140625" style="34" customWidth="1"/>
    <col min="13571" max="13571" width="13.140625" style="34" customWidth="1"/>
    <col min="13572" max="13577" width="3.28515625" style="34" customWidth="1"/>
    <col min="13578" max="13578" width="0" style="34" hidden="1" customWidth="1"/>
    <col min="13579" max="13585" width="13.7109375" style="34" customWidth="1"/>
    <col min="13586" max="13824" width="11.42578125" style="34"/>
    <col min="13825" max="13825" width="1.85546875" style="34" customWidth="1"/>
    <col min="13826" max="13826" width="19.140625" style="34" customWidth="1"/>
    <col min="13827" max="13827" width="13.140625" style="34" customWidth="1"/>
    <col min="13828" max="13833" width="3.28515625" style="34" customWidth="1"/>
    <col min="13834" max="13834" width="0" style="34" hidden="1" customWidth="1"/>
    <col min="13835" max="13841" width="13.7109375" style="34" customWidth="1"/>
    <col min="13842" max="14080" width="11.42578125" style="34"/>
    <col min="14081" max="14081" width="1.85546875" style="34" customWidth="1"/>
    <col min="14082" max="14082" width="19.140625" style="34" customWidth="1"/>
    <col min="14083" max="14083" width="13.140625" style="34" customWidth="1"/>
    <col min="14084" max="14089" width="3.28515625" style="34" customWidth="1"/>
    <col min="14090" max="14090" width="0" style="34" hidden="1" customWidth="1"/>
    <col min="14091" max="14097" width="13.7109375" style="34" customWidth="1"/>
    <col min="14098" max="14336" width="11.42578125" style="34"/>
    <col min="14337" max="14337" width="1.85546875" style="34" customWidth="1"/>
    <col min="14338" max="14338" width="19.140625" style="34" customWidth="1"/>
    <col min="14339" max="14339" width="13.140625" style="34" customWidth="1"/>
    <col min="14340" max="14345" width="3.28515625" style="34" customWidth="1"/>
    <col min="14346" max="14346" width="0" style="34" hidden="1" customWidth="1"/>
    <col min="14347" max="14353" width="13.7109375" style="34" customWidth="1"/>
    <col min="14354" max="14592" width="11.42578125" style="34"/>
    <col min="14593" max="14593" width="1.85546875" style="34" customWidth="1"/>
    <col min="14594" max="14594" width="19.140625" style="34" customWidth="1"/>
    <col min="14595" max="14595" width="13.140625" style="34" customWidth="1"/>
    <col min="14596" max="14601" width="3.28515625" style="34" customWidth="1"/>
    <col min="14602" max="14602" width="0" style="34" hidden="1" customWidth="1"/>
    <col min="14603" max="14609" width="13.7109375" style="34" customWidth="1"/>
    <col min="14610" max="14848" width="11.42578125" style="34"/>
    <col min="14849" max="14849" width="1.85546875" style="34" customWidth="1"/>
    <col min="14850" max="14850" width="19.140625" style="34" customWidth="1"/>
    <col min="14851" max="14851" width="13.140625" style="34" customWidth="1"/>
    <col min="14852" max="14857" width="3.28515625" style="34" customWidth="1"/>
    <col min="14858" max="14858" width="0" style="34" hidden="1" customWidth="1"/>
    <col min="14859" max="14865" width="13.7109375" style="34" customWidth="1"/>
    <col min="14866" max="15104" width="11.42578125" style="34"/>
    <col min="15105" max="15105" width="1.85546875" style="34" customWidth="1"/>
    <col min="15106" max="15106" width="19.140625" style="34" customWidth="1"/>
    <col min="15107" max="15107" width="13.140625" style="34" customWidth="1"/>
    <col min="15108" max="15113" width="3.28515625" style="34" customWidth="1"/>
    <col min="15114" max="15114" width="0" style="34" hidden="1" customWidth="1"/>
    <col min="15115" max="15121" width="13.7109375" style="34" customWidth="1"/>
    <col min="15122" max="15360" width="11.42578125" style="34"/>
    <col min="15361" max="15361" width="1.85546875" style="34" customWidth="1"/>
    <col min="15362" max="15362" width="19.140625" style="34" customWidth="1"/>
    <col min="15363" max="15363" width="13.140625" style="34" customWidth="1"/>
    <col min="15364" max="15369" width="3.28515625" style="34" customWidth="1"/>
    <col min="15370" max="15370" width="0" style="34" hidden="1" customWidth="1"/>
    <col min="15371" max="15377" width="13.7109375" style="34" customWidth="1"/>
    <col min="15378" max="15616" width="11.42578125" style="34"/>
    <col min="15617" max="15617" width="1.85546875" style="34" customWidth="1"/>
    <col min="15618" max="15618" width="19.140625" style="34" customWidth="1"/>
    <col min="15619" max="15619" width="13.140625" style="34" customWidth="1"/>
    <col min="15620" max="15625" width="3.28515625" style="34" customWidth="1"/>
    <col min="15626" max="15626" width="0" style="34" hidden="1" customWidth="1"/>
    <col min="15627" max="15633" width="13.7109375" style="34" customWidth="1"/>
    <col min="15634" max="15872" width="11.42578125" style="34"/>
    <col min="15873" max="15873" width="1.85546875" style="34" customWidth="1"/>
    <col min="15874" max="15874" width="19.140625" style="34" customWidth="1"/>
    <col min="15875" max="15875" width="13.140625" style="34" customWidth="1"/>
    <col min="15876" max="15881" width="3.28515625" style="34" customWidth="1"/>
    <col min="15882" max="15882" width="0" style="34" hidden="1" customWidth="1"/>
    <col min="15883" max="15889" width="13.7109375" style="34" customWidth="1"/>
    <col min="15890" max="16128" width="11.42578125" style="34"/>
    <col min="16129" max="16129" width="1.85546875" style="34" customWidth="1"/>
    <col min="16130" max="16130" width="19.140625" style="34" customWidth="1"/>
    <col min="16131" max="16131" width="13.140625" style="34" customWidth="1"/>
    <col min="16132" max="16137" width="3.28515625" style="34" customWidth="1"/>
    <col min="16138" max="16138" width="0" style="34" hidden="1" customWidth="1"/>
    <col min="16139" max="16145" width="13.7109375" style="34" customWidth="1"/>
    <col min="16146" max="16384" width="11.42578125" style="34"/>
  </cols>
  <sheetData>
    <row r="1" spans="1:17" s="1" customFormat="1" ht="12.75" x14ac:dyDescent="0.2">
      <c r="A1" s="508"/>
      <c r="C1" s="6"/>
      <c r="G1" s="5"/>
      <c r="J1" s="4"/>
      <c r="K1" s="3"/>
      <c r="L1" s="3"/>
      <c r="M1" s="2"/>
      <c r="N1" s="2"/>
      <c r="O1" s="2"/>
      <c r="P1" s="2"/>
    </row>
    <row r="2" spans="1:17" s="1" customFormat="1" ht="12.75" x14ac:dyDescent="0.2">
      <c r="A2" s="508"/>
      <c r="C2" s="6"/>
      <c r="G2" s="5"/>
      <c r="J2" s="4"/>
      <c r="K2" s="3"/>
      <c r="L2" s="3"/>
      <c r="M2" s="2"/>
      <c r="N2" s="2"/>
      <c r="O2" s="2"/>
      <c r="P2" s="2"/>
    </row>
    <row r="3" spans="1:17" s="1" customFormat="1" ht="12.75" x14ac:dyDescent="0.2">
      <c r="A3" s="508"/>
      <c r="C3" s="6"/>
      <c r="G3" s="5"/>
      <c r="J3" s="4"/>
      <c r="K3" s="3"/>
      <c r="L3" s="212"/>
      <c r="M3" s="2"/>
      <c r="N3" s="2"/>
      <c r="O3" s="2"/>
      <c r="P3" s="2"/>
    </row>
    <row r="4" spans="1:17" s="1" customFormat="1" ht="12.75" x14ac:dyDescent="0.2">
      <c r="A4" s="508"/>
      <c r="C4" s="6"/>
      <c r="G4" s="5"/>
      <c r="J4" s="4"/>
      <c r="K4" s="3"/>
      <c r="L4" s="3"/>
      <c r="M4" s="2"/>
      <c r="N4" s="2"/>
      <c r="O4" s="2"/>
      <c r="P4" s="2"/>
    </row>
    <row r="5" spans="1:17" s="1" customFormat="1" ht="13.5" thickBot="1" x14ac:dyDescent="0.25">
      <c r="A5" s="508"/>
      <c r="C5" s="6"/>
      <c r="G5" s="5"/>
      <c r="J5" s="4"/>
      <c r="K5" s="3"/>
      <c r="L5" s="3"/>
      <c r="M5" s="2"/>
      <c r="N5" s="2"/>
      <c r="O5" s="2"/>
      <c r="P5" s="2"/>
    </row>
    <row r="6" spans="1:17" ht="23.25" customHeight="1" thickBot="1" x14ac:dyDescent="0.3">
      <c r="B6" s="213" t="s">
        <v>94</v>
      </c>
      <c r="L6" s="748" t="s">
        <v>40</v>
      </c>
      <c r="M6" s="749"/>
      <c r="N6" s="750"/>
      <c r="O6" s="748" t="s">
        <v>41</v>
      </c>
      <c r="P6" s="749"/>
      <c r="Q6" s="750"/>
    </row>
    <row r="7" spans="1:17" s="35" customFormat="1" ht="39" thickBot="1" x14ac:dyDescent="0.3">
      <c r="A7" s="747" t="s">
        <v>263</v>
      </c>
      <c r="B7" s="340" t="s">
        <v>42</v>
      </c>
      <c r="C7" s="341" t="s">
        <v>43</v>
      </c>
      <c r="D7" s="751" t="s">
        <v>44</v>
      </c>
      <c r="E7" s="752"/>
      <c r="F7" s="752"/>
      <c r="G7" s="752"/>
      <c r="H7" s="752"/>
      <c r="I7" s="753"/>
      <c r="J7" s="342" t="s">
        <v>44</v>
      </c>
      <c r="K7" s="343" t="s">
        <v>45</v>
      </c>
      <c r="L7" s="344" t="s">
        <v>46</v>
      </c>
      <c r="M7" s="345" t="s">
        <v>47</v>
      </c>
      <c r="N7" s="346" t="s">
        <v>48</v>
      </c>
      <c r="O7" s="347" t="s">
        <v>49</v>
      </c>
      <c r="P7" s="345" t="s">
        <v>50</v>
      </c>
      <c r="Q7" s="346" t="s">
        <v>51</v>
      </c>
    </row>
    <row r="8" spans="1:17" ht="26.25" thickBot="1" x14ac:dyDescent="0.3">
      <c r="A8" s="747"/>
      <c r="B8" s="39" t="s">
        <v>52</v>
      </c>
      <c r="C8" s="88">
        <f>SUM(K8:Q8)</f>
        <v>1097940</v>
      </c>
      <c r="D8" s="754"/>
      <c r="E8" s="755"/>
      <c r="F8" s="755"/>
      <c r="G8" s="755"/>
      <c r="H8" s="755"/>
      <c r="I8" s="756"/>
      <c r="J8" s="89"/>
      <c r="K8" s="90">
        <v>26800</v>
      </c>
      <c r="L8" s="91">
        <v>77560</v>
      </c>
      <c r="M8" s="92">
        <v>55260</v>
      </c>
      <c r="N8" s="93">
        <v>189200</v>
      </c>
      <c r="O8" s="91">
        <v>189625</v>
      </c>
      <c r="P8" s="92">
        <v>369875</v>
      </c>
      <c r="Q8" s="93">
        <v>189620</v>
      </c>
    </row>
    <row r="9" spans="1:17" ht="25.5" x14ac:dyDescent="0.25">
      <c r="A9" s="747"/>
      <c r="B9" s="40" t="s">
        <v>53</v>
      </c>
      <c r="C9" s="94"/>
      <c r="D9" s="128">
        <v>7</v>
      </c>
      <c r="E9" s="129">
        <v>2</v>
      </c>
      <c r="F9" s="129">
        <v>6</v>
      </c>
      <c r="G9" s="129">
        <v>8</v>
      </c>
      <c r="H9" s="129">
        <v>17</v>
      </c>
      <c r="I9" s="130">
        <v>11</v>
      </c>
      <c r="J9" s="95" t="s">
        <v>54</v>
      </c>
      <c r="K9" s="96" t="s">
        <v>55</v>
      </c>
      <c r="L9" s="97">
        <f t="shared" ref="L9:Q9" si="0">ROUND(($K$13/($D$9+$E$9+$F$9+$G$9+$H$9+$I$9))*D9,0)</f>
        <v>3678</v>
      </c>
      <c r="M9" s="98">
        <f t="shared" si="0"/>
        <v>1051</v>
      </c>
      <c r="N9" s="99">
        <f t="shared" si="0"/>
        <v>3153</v>
      </c>
      <c r="O9" s="97">
        <f t="shared" si="0"/>
        <v>4204</v>
      </c>
      <c r="P9" s="98">
        <f t="shared" si="0"/>
        <v>8933</v>
      </c>
      <c r="Q9" s="99">
        <f t="shared" si="0"/>
        <v>5780</v>
      </c>
    </row>
    <row r="10" spans="1:17" ht="25.5" x14ac:dyDescent="0.25">
      <c r="A10" s="747"/>
      <c r="B10" s="45" t="s">
        <v>56</v>
      </c>
      <c r="C10" s="100"/>
      <c r="D10" s="131"/>
      <c r="E10" s="132">
        <v>1</v>
      </c>
      <c r="F10" s="132">
        <v>2</v>
      </c>
      <c r="G10" s="132">
        <v>2</v>
      </c>
      <c r="H10" s="132">
        <v>6</v>
      </c>
      <c r="I10" s="133">
        <v>9</v>
      </c>
      <c r="J10" s="101" t="s">
        <v>57</v>
      </c>
      <c r="K10" s="100"/>
      <c r="L10" s="102" t="s">
        <v>55</v>
      </c>
      <c r="M10" s="103">
        <f>ROUND((($L$8+$L$9)/($E$10+$F$10+$G$10+$H$10+$I$10))*E10,0)</f>
        <v>4062</v>
      </c>
      <c r="N10" s="104">
        <f>ROUND((($L$8+$L$9)/($E$10+$F$10+$G$10+$H$10+$I$10))*F10,0)</f>
        <v>8124</v>
      </c>
      <c r="O10" s="105">
        <f>ROUND((($L$8+$L$9)/($E$10+$F$10+$G$10+$H$10+$I$10))*G10,0)</f>
        <v>8124</v>
      </c>
      <c r="P10" s="103">
        <f>ROUND((($L$8+$L$9)/($E$10+$F$10+$G$10+$H$10+$I$10))*H10,0)</f>
        <v>24371</v>
      </c>
      <c r="Q10" s="104">
        <f>ROUND((($L$8+$L$9)/($E$10+$F$10+$G$10+$H$10+$I$10))*I10,0)</f>
        <v>36557</v>
      </c>
    </row>
    <row r="11" spans="1:17" ht="25.5" x14ac:dyDescent="0.25">
      <c r="A11" s="747"/>
      <c r="B11" s="52" t="s">
        <v>58</v>
      </c>
      <c r="C11" s="100"/>
      <c r="D11" s="131"/>
      <c r="E11" s="134"/>
      <c r="F11" s="132">
        <v>1</v>
      </c>
      <c r="G11" s="132">
        <v>2</v>
      </c>
      <c r="H11" s="132">
        <v>6</v>
      </c>
      <c r="I11" s="133">
        <v>2</v>
      </c>
      <c r="J11" s="101" t="s">
        <v>59</v>
      </c>
      <c r="K11" s="100"/>
      <c r="L11" s="105"/>
      <c r="M11" s="106" t="s">
        <v>55</v>
      </c>
      <c r="N11" s="104">
        <f>ROUND((($M$8+$M$9+$M$10)/($F$11+$G$11+$H$11+$I$11))*F11,0)</f>
        <v>5488</v>
      </c>
      <c r="O11" s="105">
        <f>ROUND((($M$8+$M$9+$M$10)/($F$11+$G$11+$H$11+$I$11))*G11,0)</f>
        <v>10977</v>
      </c>
      <c r="P11" s="103">
        <f>ROUND((($M$8+$M$9+$M$10)/($F$11+$G$11+$H$11+$I$11))*H11,0)</f>
        <v>32931</v>
      </c>
      <c r="Q11" s="104">
        <f>ROUND((($M$8+$M$9+$M$10)/($F$11+$G$11+$H$11+$I$11))*I11,0)</f>
        <v>10977</v>
      </c>
    </row>
    <row r="12" spans="1:17" ht="26.25" thickBot="1" x14ac:dyDescent="0.3">
      <c r="A12" s="747"/>
      <c r="B12" s="53" t="s">
        <v>60</v>
      </c>
      <c r="C12" s="107"/>
      <c r="D12" s="135"/>
      <c r="E12" s="136"/>
      <c r="F12" s="136"/>
      <c r="G12" s="137">
        <v>3</v>
      </c>
      <c r="H12" s="137">
        <v>6</v>
      </c>
      <c r="I12" s="138">
        <v>1</v>
      </c>
      <c r="J12" s="108" t="s">
        <v>61</v>
      </c>
      <c r="K12" s="107"/>
      <c r="L12" s="109"/>
      <c r="M12" s="110"/>
      <c r="N12" s="106" t="s">
        <v>55</v>
      </c>
      <c r="O12" s="109">
        <f>ROUND((($N$8+$N$9+$N$10+$N$11)/($G$12+$H$12+$I$12))*G12,0)</f>
        <v>61790</v>
      </c>
      <c r="P12" s="110">
        <f>ROUND((($N$8+$N$9+$N$10+$N$11)/($G$12+$H$12+$I$12))*H12,0)</f>
        <v>123579</v>
      </c>
      <c r="Q12" s="111">
        <f>ROUND((($N$8+$N$9+$N$10+$N$11)/($G$12+$H$12+$I$12))*I12,0)</f>
        <v>20597</v>
      </c>
    </row>
    <row r="13" spans="1:17" ht="26.25" thickBot="1" x14ac:dyDescent="0.3">
      <c r="A13" s="747"/>
      <c r="B13" s="56" t="s">
        <v>52</v>
      </c>
      <c r="C13" s="112">
        <f>C8</f>
        <v>1097940</v>
      </c>
      <c r="D13" s="757"/>
      <c r="E13" s="758"/>
      <c r="F13" s="758"/>
      <c r="G13" s="758"/>
      <c r="H13" s="758"/>
      <c r="I13" s="759"/>
      <c r="J13" s="113"/>
      <c r="K13" s="114">
        <f>SUM(K8:K12)</f>
        <v>26800</v>
      </c>
      <c r="L13" s="115">
        <f>SUM(L8:L9)</f>
        <v>81238</v>
      </c>
      <c r="M13" s="116">
        <f>SUM(M8:M12)</f>
        <v>60373</v>
      </c>
      <c r="N13" s="117">
        <f>SUM(N8:N11)</f>
        <v>205965</v>
      </c>
      <c r="O13" s="115">
        <f>SUM(O8:O12)</f>
        <v>274720</v>
      </c>
      <c r="P13" s="116">
        <f>SUM(P8:P12)</f>
        <v>559689</v>
      </c>
      <c r="Q13" s="117">
        <f>SUM(Q8:Q12)</f>
        <v>263531</v>
      </c>
    </row>
    <row r="14" spans="1:17" ht="26.25" thickBot="1" x14ac:dyDescent="0.3">
      <c r="A14" s="747"/>
      <c r="B14" s="57" t="s">
        <v>62</v>
      </c>
      <c r="C14" s="58"/>
      <c r="D14" s="744"/>
      <c r="E14" s="745"/>
      <c r="F14" s="745"/>
      <c r="G14" s="745"/>
      <c r="H14" s="745"/>
      <c r="I14" s="746"/>
      <c r="J14" s="59"/>
      <c r="K14" s="60"/>
      <c r="L14" s="61"/>
      <c r="M14" s="62"/>
      <c r="N14" s="63"/>
      <c r="O14" s="118">
        <v>750000</v>
      </c>
      <c r="P14" s="119">
        <v>600000</v>
      </c>
      <c r="Q14" s="268">
        <f>O13+P13+O14+P14</f>
        <v>2184409</v>
      </c>
    </row>
    <row r="15" spans="1:17" ht="25.5" x14ac:dyDescent="0.25">
      <c r="A15" s="747"/>
      <c r="B15" s="64" t="s">
        <v>63</v>
      </c>
      <c r="C15" s="65"/>
      <c r="D15" s="735"/>
      <c r="E15" s="736"/>
      <c r="F15" s="736"/>
      <c r="G15" s="736"/>
      <c r="H15" s="736"/>
      <c r="I15" s="737"/>
      <c r="J15" s="42"/>
      <c r="K15" s="41"/>
      <c r="L15" s="43"/>
      <c r="M15" s="44"/>
      <c r="N15" s="66"/>
      <c r="O15" s="67">
        <f>ROUND(O13/O14,2)</f>
        <v>0.37</v>
      </c>
      <c r="P15" s="68">
        <f>ROUND(P13/P14,2)</f>
        <v>0.93</v>
      </c>
      <c r="Q15" s="69">
        <f>ROUND(Q13/Q14,2)</f>
        <v>0.12</v>
      </c>
    </row>
    <row r="16" spans="1:17" ht="25.5" x14ac:dyDescent="0.25">
      <c r="A16" s="747"/>
      <c r="B16" s="70" t="s">
        <v>64</v>
      </c>
      <c r="C16" s="71"/>
      <c r="D16" s="738"/>
      <c r="E16" s="739"/>
      <c r="F16" s="739"/>
      <c r="G16" s="739"/>
      <c r="H16" s="739"/>
      <c r="I16" s="740"/>
      <c r="J16" s="49"/>
      <c r="K16" s="46"/>
      <c r="L16" s="51"/>
      <c r="M16" s="50"/>
      <c r="N16" s="72"/>
      <c r="O16" s="85">
        <v>0.4</v>
      </c>
      <c r="P16" s="86">
        <v>1</v>
      </c>
      <c r="Q16" s="87">
        <v>0.1</v>
      </c>
    </row>
    <row r="17" spans="1:17" ht="26.25" thickBot="1" x14ac:dyDescent="0.3">
      <c r="A17" s="747"/>
      <c r="B17" s="73" t="s">
        <v>65</v>
      </c>
      <c r="C17" s="74"/>
      <c r="D17" s="741"/>
      <c r="E17" s="742"/>
      <c r="F17" s="742"/>
      <c r="G17" s="742"/>
      <c r="H17" s="742"/>
      <c r="I17" s="743"/>
      <c r="J17" s="75"/>
      <c r="K17" s="76"/>
      <c r="L17" s="77"/>
      <c r="M17" s="78"/>
      <c r="N17" s="79"/>
      <c r="O17" s="121">
        <f>ROUND(O14*O16,0)</f>
        <v>300000</v>
      </c>
      <c r="P17" s="122">
        <f>ROUND(P14*P16,0)</f>
        <v>600000</v>
      </c>
      <c r="Q17" s="123">
        <f>ROUND((O14+P14+O17+P17)*Q16,0)</f>
        <v>225000</v>
      </c>
    </row>
    <row r="18" spans="1:17" ht="26.25" thickBot="1" x14ac:dyDescent="0.3">
      <c r="A18" s="747"/>
      <c r="B18" s="80" t="s">
        <v>66</v>
      </c>
      <c r="C18" s="127">
        <f>ROUND(SUM(O18:Q18),0)</f>
        <v>27060</v>
      </c>
      <c r="D18" s="744"/>
      <c r="E18" s="745"/>
      <c r="F18" s="745"/>
      <c r="G18" s="745"/>
      <c r="H18" s="745"/>
      <c r="I18" s="746"/>
      <c r="J18" s="81"/>
      <c r="K18" s="58"/>
      <c r="L18" s="82"/>
      <c r="M18" s="83"/>
      <c r="N18" s="84"/>
      <c r="O18" s="124">
        <f>ROUND(O17-O13,0)</f>
        <v>25280</v>
      </c>
      <c r="P18" s="125">
        <f>ROUND(P17-P13,0)</f>
        <v>40311</v>
      </c>
      <c r="Q18" s="126">
        <f>ROUND(Q17-Q13,0)</f>
        <v>-38531</v>
      </c>
    </row>
    <row r="19" spans="1:17" ht="15.75" thickBot="1" x14ac:dyDescent="0.3"/>
    <row r="20" spans="1:17" ht="15.75" thickBot="1" x14ac:dyDescent="0.3">
      <c r="B20" s="35" t="s">
        <v>67</v>
      </c>
      <c r="O20" s="263" t="str">
        <f>IF(O18&lt;0,"Unterdeckung","Überdeckung")</f>
        <v>Überdeckung</v>
      </c>
      <c r="P20" s="264" t="str">
        <f t="shared" ref="P20:Q20" si="1">IF(P18&lt;0,"Unterdeckung","Überdeckung")</f>
        <v>Überdeckung</v>
      </c>
      <c r="Q20" s="265" t="str">
        <f t="shared" si="1"/>
        <v>Unterdeckung</v>
      </c>
    </row>
    <row r="21" spans="1:17" ht="15.75" thickBot="1" x14ac:dyDescent="0.3"/>
    <row r="22" spans="1:17" ht="15.75" thickBot="1" x14ac:dyDescent="0.25">
      <c r="B22" s="10" t="s">
        <v>0</v>
      </c>
      <c r="P22" s="267" t="s">
        <v>166</v>
      </c>
      <c r="Q22" s="266">
        <f>ROUND(O14+P14+O17+P17,2)</f>
        <v>2250000</v>
      </c>
    </row>
    <row r="24" spans="1:17" x14ac:dyDescent="0.25">
      <c r="B24" s="34"/>
    </row>
  </sheetData>
  <sheetProtection password="A501" sheet="1" objects="1" scenarios="1"/>
  <mergeCells count="11">
    <mergeCell ref="L6:N6"/>
    <mergeCell ref="O6:Q6"/>
    <mergeCell ref="D7:I7"/>
    <mergeCell ref="D8:I8"/>
    <mergeCell ref="D13:I13"/>
    <mergeCell ref="D15:I15"/>
    <mergeCell ref="D16:I16"/>
    <mergeCell ref="D17:I17"/>
    <mergeCell ref="D18:I18"/>
    <mergeCell ref="A7:A18"/>
    <mergeCell ref="D14:I14"/>
  </mergeCells>
  <pageMargins left="0.19685039370078741" right="0.19685039370078741" top="0.78740157480314965" bottom="0.78740157480314965" header="0.31496062992125984" footer="0.31496062992125984"/>
  <pageSetup paperSize="9" scale="95" orientation="landscape" horizontalDpi="0" verticalDpi="0" r:id="rId1"/>
  <ignoredErrors>
    <ignoredError sqref="L13 N13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3</xdr:col>
                    <xdr:colOff>0</xdr:colOff>
                    <xdr:row>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Button 2">
              <controlPr defaultSize="0" print="0" autoFill="0" autoPict="0">
                <anchor moveWithCells="1" sizeWithCells="1">
                  <from>
                    <xdr:col>14</xdr:col>
                    <xdr:colOff>581025</xdr:colOff>
                    <xdr:row>2</xdr:row>
                    <xdr:rowOff>47625</xdr:rowOff>
                  </from>
                  <to>
                    <xdr:col>16</xdr:col>
                    <xdr:colOff>904875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26"/>
  <sheetViews>
    <sheetView showGridLines="0" showRowColHeaders="0" zoomScaleNormal="100" workbookViewId="0">
      <selection activeCell="O16" sqref="O16"/>
    </sheetView>
  </sheetViews>
  <sheetFormatPr baseColWidth="10" defaultRowHeight="15" x14ac:dyDescent="0.25"/>
  <cols>
    <col min="1" max="1" width="2.85546875" style="144" customWidth="1"/>
    <col min="2" max="2" width="19.140625" style="35" customWidth="1"/>
    <col min="3" max="3" width="13.140625" style="36" customWidth="1"/>
    <col min="4" max="9" width="3.28515625" style="37" customWidth="1"/>
    <col min="10" max="10" width="16.5703125" style="38" hidden="1" customWidth="1"/>
    <col min="11" max="17" width="13.7109375" style="34" customWidth="1"/>
    <col min="18" max="256" width="11.42578125" style="34"/>
    <col min="257" max="257" width="1.85546875" style="34" customWidth="1"/>
    <col min="258" max="258" width="19.140625" style="34" customWidth="1"/>
    <col min="259" max="259" width="13.140625" style="34" customWidth="1"/>
    <col min="260" max="265" width="3.28515625" style="34" customWidth="1"/>
    <col min="266" max="266" width="0" style="34" hidden="1" customWidth="1"/>
    <col min="267" max="273" width="13.7109375" style="34" customWidth="1"/>
    <col min="274" max="512" width="11.42578125" style="34"/>
    <col min="513" max="513" width="1.85546875" style="34" customWidth="1"/>
    <col min="514" max="514" width="19.140625" style="34" customWidth="1"/>
    <col min="515" max="515" width="13.140625" style="34" customWidth="1"/>
    <col min="516" max="521" width="3.28515625" style="34" customWidth="1"/>
    <col min="522" max="522" width="0" style="34" hidden="1" customWidth="1"/>
    <col min="523" max="529" width="13.7109375" style="34" customWidth="1"/>
    <col min="530" max="768" width="11.42578125" style="34"/>
    <col min="769" max="769" width="1.85546875" style="34" customWidth="1"/>
    <col min="770" max="770" width="19.140625" style="34" customWidth="1"/>
    <col min="771" max="771" width="13.140625" style="34" customWidth="1"/>
    <col min="772" max="777" width="3.28515625" style="34" customWidth="1"/>
    <col min="778" max="778" width="0" style="34" hidden="1" customWidth="1"/>
    <col min="779" max="785" width="13.7109375" style="34" customWidth="1"/>
    <col min="786" max="1024" width="11.42578125" style="34"/>
    <col min="1025" max="1025" width="1.85546875" style="34" customWidth="1"/>
    <col min="1026" max="1026" width="19.140625" style="34" customWidth="1"/>
    <col min="1027" max="1027" width="13.140625" style="34" customWidth="1"/>
    <col min="1028" max="1033" width="3.28515625" style="34" customWidth="1"/>
    <col min="1034" max="1034" width="0" style="34" hidden="1" customWidth="1"/>
    <col min="1035" max="1041" width="13.7109375" style="34" customWidth="1"/>
    <col min="1042" max="1280" width="11.42578125" style="34"/>
    <col min="1281" max="1281" width="1.85546875" style="34" customWidth="1"/>
    <col min="1282" max="1282" width="19.140625" style="34" customWidth="1"/>
    <col min="1283" max="1283" width="13.140625" style="34" customWidth="1"/>
    <col min="1284" max="1289" width="3.28515625" style="34" customWidth="1"/>
    <col min="1290" max="1290" width="0" style="34" hidden="1" customWidth="1"/>
    <col min="1291" max="1297" width="13.7109375" style="34" customWidth="1"/>
    <col min="1298" max="1536" width="11.42578125" style="34"/>
    <col min="1537" max="1537" width="1.85546875" style="34" customWidth="1"/>
    <col min="1538" max="1538" width="19.140625" style="34" customWidth="1"/>
    <col min="1539" max="1539" width="13.140625" style="34" customWidth="1"/>
    <col min="1540" max="1545" width="3.28515625" style="34" customWidth="1"/>
    <col min="1546" max="1546" width="0" style="34" hidden="1" customWidth="1"/>
    <col min="1547" max="1553" width="13.7109375" style="34" customWidth="1"/>
    <col min="1554" max="1792" width="11.42578125" style="34"/>
    <col min="1793" max="1793" width="1.85546875" style="34" customWidth="1"/>
    <col min="1794" max="1794" width="19.140625" style="34" customWidth="1"/>
    <col min="1795" max="1795" width="13.140625" style="34" customWidth="1"/>
    <col min="1796" max="1801" width="3.28515625" style="34" customWidth="1"/>
    <col min="1802" max="1802" width="0" style="34" hidden="1" customWidth="1"/>
    <col min="1803" max="1809" width="13.7109375" style="34" customWidth="1"/>
    <col min="1810" max="2048" width="11.42578125" style="34"/>
    <col min="2049" max="2049" width="1.85546875" style="34" customWidth="1"/>
    <col min="2050" max="2050" width="19.140625" style="34" customWidth="1"/>
    <col min="2051" max="2051" width="13.140625" style="34" customWidth="1"/>
    <col min="2052" max="2057" width="3.28515625" style="34" customWidth="1"/>
    <col min="2058" max="2058" width="0" style="34" hidden="1" customWidth="1"/>
    <col min="2059" max="2065" width="13.7109375" style="34" customWidth="1"/>
    <col min="2066" max="2304" width="11.42578125" style="34"/>
    <col min="2305" max="2305" width="1.85546875" style="34" customWidth="1"/>
    <col min="2306" max="2306" width="19.140625" style="34" customWidth="1"/>
    <col min="2307" max="2307" width="13.140625" style="34" customWidth="1"/>
    <col min="2308" max="2313" width="3.28515625" style="34" customWidth="1"/>
    <col min="2314" max="2314" width="0" style="34" hidden="1" customWidth="1"/>
    <col min="2315" max="2321" width="13.7109375" style="34" customWidth="1"/>
    <col min="2322" max="2560" width="11.42578125" style="34"/>
    <col min="2561" max="2561" width="1.85546875" style="34" customWidth="1"/>
    <col min="2562" max="2562" width="19.140625" style="34" customWidth="1"/>
    <col min="2563" max="2563" width="13.140625" style="34" customWidth="1"/>
    <col min="2564" max="2569" width="3.28515625" style="34" customWidth="1"/>
    <col min="2570" max="2570" width="0" style="34" hidden="1" customWidth="1"/>
    <col min="2571" max="2577" width="13.7109375" style="34" customWidth="1"/>
    <col min="2578" max="2816" width="11.42578125" style="34"/>
    <col min="2817" max="2817" width="1.85546875" style="34" customWidth="1"/>
    <col min="2818" max="2818" width="19.140625" style="34" customWidth="1"/>
    <col min="2819" max="2819" width="13.140625" style="34" customWidth="1"/>
    <col min="2820" max="2825" width="3.28515625" style="34" customWidth="1"/>
    <col min="2826" max="2826" width="0" style="34" hidden="1" customWidth="1"/>
    <col min="2827" max="2833" width="13.7109375" style="34" customWidth="1"/>
    <col min="2834" max="3072" width="11.42578125" style="34"/>
    <col min="3073" max="3073" width="1.85546875" style="34" customWidth="1"/>
    <col min="3074" max="3074" width="19.140625" style="34" customWidth="1"/>
    <col min="3075" max="3075" width="13.140625" style="34" customWidth="1"/>
    <col min="3076" max="3081" width="3.28515625" style="34" customWidth="1"/>
    <col min="3082" max="3082" width="0" style="34" hidden="1" customWidth="1"/>
    <col min="3083" max="3089" width="13.7109375" style="34" customWidth="1"/>
    <col min="3090" max="3328" width="11.42578125" style="34"/>
    <col min="3329" max="3329" width="1.85546875" style="34" customWidth="1"/>
    <col min="3330" max="3330" width="19.140625" style="34" customWidth="1"/>
    <col min="3331" max="3331" width="13.140625" style="34" customWidth="1"/>
    <col min="3332" max="3337" width="3.28515625" style="34" customWidth="1"/>
    <col min="3338" max="3338" width="0" style="34" hidden="1" customWidth="1"/>
    <col min="3339" max="3345" width="13.7109375" style="34" customWidth="1"/>
    <col min="3346" max="3584" width="11.42578125" style="34"/>
    <col min="3585" max="3585" width="1.85546875" style="34" customWidth="1"/>
    <col min="3586" max="3586" width="19.140625" style="34" customWidth="1"/>
    <col min="3587" max="3587" width="13.140625" style="34" customWidth="1"/>
    <col min="3588" max="3593" width="3.28515625" style="34" customWidth="1"/>
    <col min="3594" max="3594" width="0" style="34" hidden="1" customWidth="1"/>
    <col min="3595" max="3601" width="13.7109375" style="34" customWidth="1"/>
    <col min="3602" max="3840" width="11.42578125" style="34"/>
    <col min="3841" max="3841" width="1.85546875" style="34" customWidth="1"/>
    <col min="3842" max="3842" width="19.140625" style="34" customWidth="1"/>
    <col min="3843" max="3843" width="13.140625" style="34" customWidth="1"/>
    <col min="3844" max="3849" width="3.28515625" style="34" customWidth="1"/>
    <col min="3850" max="3850" width="0" style="34" hidden="1" customWidth="1"/>
    <col min="3851" max="3857" width="13.7109375" style="34" customWidth="1"/>
    <col min="3858" max="4096" width="11.42578125" style="34"/>
    <col min="4097" max="4097" width="1.85546875" style="34" customWidth="1"/>
    <col min="4098" max="4098" width="19.140625" style="34" customWidth="1"/>
    <col min="4099" max="4099" width="13.140625" style="34" customWidth="1"/>
    <col min="4100" max="4105" width="3.28515625" style="34" customWidth="1"/>
    <col min="4106" max="4106" width="0" style="34" hidden="1" customWidth="1"/>
    <col min="4107" max="4113" width="13.7109375" style="34" customWidth="1"/>
    <col min="4114" max="4352" width="11.42578125" style="34"/>
    <col min="4353" max="4353" width="1.85546875" style="34" customWidth="1"/>
    <col min="4354" max="4354" width="19.140625" style="34" customWidth="1"/>
    <col min="4355" max="4355" width="13.140625" style="34" customWidth="1"/>
    <col min="4356" max="4361" width="3.28515625" style="34" customWidth="1"/>
    <col min="4362" max="4362" width="0" style="34" hidden="1" customWidth="1"/>
    <col min="4363" max="4369" width="13.7109375" style="34" customWidth="1"/>
    <col min="4370" max="4608" width="11.42578125" style="34"/>
    <col min="4609" max="4609" width="1.85546875" style="34" customWidth="1"/>
    <col min="4610" max="4610" width="19.140625" style="34" customWidth="1"/>
    <col min="4611" max="4611" width="13.140625" style="34" customWidth="1"/>
    <col min="4612" max="4617" width="3.28515625" style="34" customWidth="1"/>
    <col min="4618" max="4618" width="0" style="34" hidden="1" customWidth="1"/>
    <col min="4619" max="4625" width="13.7109375" style="34" customWidth="1"/>
    <col min="4626" max="4864" width="11.42578125" style="34"/>
    <col min="4865" max="4865" width="1.85546875" style="34" customWidth="1"/>
    <col min="4866" max="4866" width="19.140625" style="34" customWidth="1"/>
    <col min="4867" max="4867" width="13.140625" style="34" customWidth="1"/>
    <col min="4868" max="4873" width="3.28515625" style="34" customWidth="1"/>
    <col min="4874" max="4874" width="0" style="34" hidden="1" customWidth="1"/>
    <col min="4875" max="4881" width="13.7109375" style="34" customWidth="1"/>
    <col min="4882" max="5120" width="11.42578125" style="34"/>
    <col min="5121" max="5121" width="1.85546875" style="34" customWidth="1"/>
    <col min="5122" max="5122" width="19.140625" style="34" customWidth="1"/>
    <col min="5123" max="5123" width="13.140625" style="34" customWidth="1"/>
    <col min="5124" max="5129" width="3.28515625" style="34" customWidth="1"/>
    <col min="5130" max="5130" width="0" style="34" hidden="1" customWidth="1"/>
    <col min="5131" max="5137" width="13.7109375" style="34" customWidth="1"/>
    <col min="5138" max="5376" width="11.42578125" style="34"/>
    <col min="5377" max="5377" width="1.85546875" style="34" customWidth="1"/>
    <col min="5378" max="5378" width="19.140625" style="34" customWidth="1"/>
    <col min="5379" max="5379" width="13.140625" style="34" customWidth="1"/>
    <col min="5380" max="5385" width="3.28515625" style="34" customWidth="1"/>
    <col min="5386" max="5386" width="0" style="34" hidden="1" customWidth="1"/>
    <col min="5387" max="5393" width="13.7109375" style="34" customWidth="1"/>
    <col min="5394" max="5632" width="11.42578125" style="34"/>
    <col min="5633" max="5633" width="1.85546875" style="34" customWidth="1"/>
    <col min="5634" max="5634" width="19.140625" style="34" customWidth="1"/>
    <col min="5635" max="5635" width="13.140625" style="34" customWidth="1"/>
    <col min="5636" max="5641" width="3.28515625" style="34" customWidth="1"/>
    <col min="5642" max="5642" width="0" style="34" hidden="1" customWidth="1"/>
    <col min="5643" max="5649" width="13.7109375" style="34" customWidth="1"/>
    <col min="5650" max="5888" width="11.42578125" style="34"/>
    <col min="5889" max="5889" width="1.85546875" style="34" customWidth="1"/>
    <col min="5890" max="5890" width="19.140625" style="34" customWidth="1"/>
    <col min="5891" max="5891" width="13.140625" style="34" customWidth="1"/>
    <col min="5892" max="5897" width="3.28515625" style="34" customWidth="1"/>
    <col min="5898" max="5898" width="0" style="34" hidden="1" customWidth="1"/>
    <col min="5899" max="5905" width="13.7109375" style="34" customWidth="1"/>
    <col min="5906" max="6144" width="11.42578125" style="34"/>
    <col min="6145" max="6145" width="1.85546875" style="34" customWidth="1"/>
    <col min="6146" max="6146" width="19.140625" style="34" customWidth="1"/>
    <col min="6147" max="6147" width="13.140625" style="34" customWidth="1"/>
    <col min="6148" max="6153" width="3.28515625" style="34" customWidth="1"/>
    <col min="6154" max="6154" width="0" style="34" hidden="1" customWidth="1"/>
    <col min="6155" max="6161" width="13.7109375" style="34" customWidth="1"/>
    <col min="6162" max="6400" width="11.42578125" style="34"/>
    <col min="6401" max="6401" width="1.85546875" style="34" customWidth="1"/>
    <col min="6402" max="6402" width="19.140625" style="34" customWidth="1"/>
    <col min="6403" max="6403" width="13.140625" style="34" customWidth="1"/>
    <col min="6404" max="6409" width="3.28515625" style="34" customWidth="1"/>
    <col min="6410" max="6410" width="0" style="34" hidden="1" customWidth="1"/>
    <col min="6411" max="6417" width="13.7109375" style="34" customWidth="1"/>
    <col min="6418" max="6656" width="11.42578125" style="34"/>
    <col min="6657" max="6657" width="1.85546875" style="34" customWidth="1"/>
    <col min="6658" max="6658" width="19.140625" style="34" customWidth="1"/>
    <col min="6659" max="6659" width="13.140625" style="34" customWidth="1"/>
    <col min="6660" max="6665" width="3.28515625" style="34" customWidth="1"/>
    <col min="6666" max="6666" width="0" style="34" hidden="1" customWidth="1"/>
    <col min="6667" max="6673" width="13.7109375" style="34" customWidth="1"/>
    <col min="6674" max="6912" width="11.42578125" style="34"/>
    <col min="6913" max="6913" width="1.85546875" style="34" customWidth="1"/>
    <col min="6914" max="6914" width="19.140625" style="34" customWidth="1"/>
    <col min="6915" max="6915" width="13.140625" style="34" customWidth="1"/>
    <col min="6916" max="6921" width="3.28515625" style="34" customWidth="1"/>
    <col min="6922" max="6922" width="0" style="34" hidden="1" customWidth="1"/>
    <col min="6923" max="6929" width="13.7109375" style="34" customWidth="1"/>
    <col min="6930" max="7168" width="11.42578125" style="34"/>
    <col min="7169" max="7169" width="1.85546875" style="34" customWidth="1"/>
    <col min="7170" max="7170" width="19.140625" style="34" customWidth="1"/>
    <col min="7171" max="7171" width="13.140625" style="34" customWidth="1"/>
    <col min="7172" max="7177" width="3.28515625" style="34" customWidth="1"/>
    <col min="7178" max="7178" width="0" style="34" hidden="1" customWidth="1"/>
    <col min="7179" max="7185" width="13.7109375" style="34" customWidth="1"/>
    <col min="7186" max="7424" width="11.42578125" style="34"/>
    <col min="7425" max="7425" width="1.85546875" style="34" customWidth="1"/>
    <col min="7426" max="7426" width="19.140625" style="34" customWidth="1"/>
    <col min="7427" max="7427" width="13.140625" style="34" customWidth="1"/>
    <col min="7428" max="7433" width="3.28515625" style="34" customWidth="1"/>
    <col min="7434" max="7434" width="0" style="34" hidden="1" customWidth="1"/>
    <col min="7435" max="7441" width="13.7109375" style="34" customWidth="1"/>
    <col min="7442" max="7680" width="11.42578125" style="34"/>
    <col min="7681" max="7681" width="1.85546875" style="34" customWidth="1"/>
    <col min="7682" max="7682" width="19.140625" style="34" customWidth="1"/>
    <col min="7683" max="7683" width="13.140625" style="34" customWidth="1"/>
    <col min="7684" max="7689" width="3.28515625" style="34" customWidth="1"/>
    <col min="7690" max="7690" width="0" style="34" hidden="1" customWidth="1"/>
    <col min="7691" max="7697" width="13.7109375" style="34" customWidth="1"/>
    <col min="7698" max="7936" width="11.42578125" style="34"/>
    <col min="7937" max="7937" width="1.85546875" style="34" customWidth="1"/>
    <col min="7938" max="7938" width="19.140625" style="34" customWidth="1"/>
    <col min="7939" max="7939" width="13.140625" style="34" customWidth="1"/>
    <col min="7940" max="7945" width="3.28515625" style="34" customWidth="1"/>
    <col min="7946" max="7946" width="0" style="34" hidden="1" customWidth="1"/>
    <col min="7947" max="7953" width="13.7109375" style="34" customWidth="1"/>
    <col min="7954" max="8192" width="11.42578125" style="34"/>
    <col min="8193" max="8193" width="1.85546875" style="34" customWidth="1"/>
    <col min="8194" max="8194" width="19.140625" style="34" customWidth="1"/>
    <col min="8195" max="8195" width="13.140625" style="34" customWidth="1"/>
    <col min="8196" max="8201" width="3.28515625" style="34" customWidth="1"/>
    <col min="8202" max="8202" width="0" style="34" hidden="1" customWidth="1"/>
    <col min="8203" max="8209" width="13.7109375" style="34" customWidth="1"/>
    <col min="8210" max="8448" width="11.42578125" style="34"/>
    <col min="8449" max="8449" width="1.85546875" style="34" customWidth="1"/>
    <col min="8450" max="8450" width="19.140625" style="34" customWidth="1"/>
    <col min="8451" max="8451" width="13.140625" style="34" customWidth="1"/>
    <col min="8452" max="8457" width="3.28515625" style="34" customWidth="1"/>
    <col min="8458" max="8458" width="0" style="34" hidden="1" customWidth="1"/>
    <col min="8459" max="8465" width="13.7109375" style="34" customWidth="1"/>
    <col min="8466" max="8704" width="11.42578125" style="34"/>
    <col min="8705" max="8705" width="1.85546875" style="34" customWidth="1"/>
    <col min="8706" max="8706" width="19.140625" style="34" customWidth="1"/>
    <col min="8707" max="8707" width="13.140625" style="34" customWidth="1"/>
    <col min="8708" max="8713" width="3.28515625" style="34" customWidth="1"/>
    <col min="8714" max="8714" width="0" style="34" hidden="1" customWidth="1"/>
    <col min="8715" max="8721" width="13.7109375" style="34" customWidth="1"/>
    <col min="8722" max="8960" width="11.42578125" style="34"/>
    <col min="8961" max="8961" width="1.85546875" style="34" customWidth="1"/>
    <col min="8962" max="8962" width="19.140625" style="34" customWidth="1"/>
    <col min="8963" max="8963" width="13.140625" style="34" customWidth="1"/>
    <col min="8964" max="8969" width="3.28515625" style="34" customWidth="1"/>
    <col min="8970" max="8970" width="0" style="34" hidden="1" customWidth="1"/>
    <col min="8971" max="8977" width="13.7109375" style="34" customWidth="1"/>
    <col min="8978" max="9216" width="11.42578125" style="34"/>
    <col min="9217" max="9217" width="1.85546875" style="34" customWidth="1"/>
    <col min="9218" max="9218" width="19.140625" style="34" customWidth="1"/>
    <col min="9219" max="9219" width="13.140625" style="34" customWidth="1"/>
    <col min="9220" max="9225" width="3.28515625" style="34" customWidth="1"/>
    <col min="9226" max="9226" width="0" style="34" hidden="1" customWidth="1"/>
    <col min="9227" max="9233" width="13.7109375" style="34" customWidth="1"/>
    <col min="9234" max="9472" width="11.42578125" style="34"/>
    <col min="9473" max="9473" width="1.85546875" style="34" customWidth="1"/>
    <col min="9474" max="9474" width="19.140625" style="34" customWidth="1"/>
    <col min="9475" max="9475" width="13.140625" style="34" customWidth="1"/>
    <col min="9476" max="9481" width="3.28515625" style="34" customWidth="1"/>
    <col min="9482" max="9482" width="0" style="34" hidden="1" customWidth="1"/>
    <col min="9483" max="9489" width="13.7109375" style="34" customWidth="1"/>
    <col min="9490" max="9728" width="11.42578125" style="34"/>
    <col min="9729" max="9729" width="1.85546875" style="34" customWidth="1"/>
    <col min="9730" max="9730" width="19.140625" style="34" customWidth="1"/>
    <col min="9731" max="9731" width="13.140625" style="34" customWidth="1"/>
    <col min="9732" max="9737" width="3.28515625" style="34" customWidth="1"/>
    <col min="9738" max="9738" width="0" style="34" hidden="1" customWidth="1"/>
    <col min="9739" max="9745" width="13.7109375" style="34" customWidth="1"/>
    <col min="9746" max="9984" width="11.42578125" style="34"/>
    <col min="9985" max="9985" width="1.85546875" style="34" customWidth="1"/>
    <col min="9986" max="9986" width="19.140625" style="34" customWidth="1"/>
    <col min="9987" max="9987" width="13.140625" style="34" customWidth="1"/>
    <col min="9988" max="9993" width="3.28515625" style="34" customWidth="1"/>
    <col min="9994" max="9994" width="0" style="34" hidden="1" customWidth="1"/>
    <col min="9995" max="10001" width="13.7109375" style="34" customWidth="1"/>
    <col min="10002" max="10240" width="11.42578125" style="34"/>
    <col min="10241" max="10241" width="1.85546875" style="34" customWidth="1"/>
    <col min="10242" max="10242" width="19.140625" style="34" customWidth="1"/>
    <col min="10243" max="10243" width="13.140625" style="34" customWidth="1"/>
    <col min="10244" max="10249" width="3.28515625" style="34" customWidth="1"/>
    <col min="10250" max="10250" width="0" style="34" hidden="1" customWidth="1"/>
    <col min="10251" max="10257" width="13.7109375" style="34" customWidth="1"/>
    <col min="10258" max="10496" width="11.42578125" style="34"/>
    <col min="10497" max="10497" width="1.85546875" style="34" customWidth="1"/>
    <col min="10498" max="10498" width="19.140625" style="34" customWidth="1"/>
    <col min="10499" max="10499" width="13.140625" style="34" customWidth="1"/>
    <col min="10500" max="10505" width="3.28515625" style="34" customWidth="1"/>
    <col min="10506" max="10506" width="0" style="34" hidden="1" customWidth="1"/>
    <col min="10507" max="10513" width="13.7109375" style="34" customWidth="1"/>
    <col min="10514" max="10752" width="11.42578125" style="34"/>
    <col min="10753" max="10753" width="1.85546875" style="34" customWidth="1"/>
    <col min="10754" max="10754" width="19.140625" style="34" customWidth="1"/>
    <col min="10755" max="10755" width="13.140625" style="34" customWidth="1"/>
    <col min="10756" max="10761" width="3.28515625" style="34" customWidth="1"/>
    <col min="10762" max="10762" width="0" style="34" hidden="1" customWidth="1"/>
    <col min="10763" max="10769" width="13.7109375" style="34" customWidth="1"/>
    <col min="10770" max="11008" width="11.42578125" style="34"/>
    <col min="11009" max="11009" width="1.85546875" style="34" customWidth="1"/>
    <col min="11010" max="11010" width="19.140625" style="34" customWidth="1"/>
    <col min="11011" max="11011" width="13.140625" style="34" customWidth="1"/>
    <col min="11012" max="11017" width="3.28515625" style="34" customWidth="1"/>
    <col min="11018" max="11018" width="0" style="34" hidden="1" customWidth="1"/>
    <col min="11019" max="11025" width="13.7109375" style="34" customWidth="1"/>
    <col min="11026" max="11264" width="11.42578125" style="34"/>
    <col min="11265" max="11265" width="1.85546875" style="34" customWidth="1"/>
    <col min="11266" max="11266" width="19.140625" style="34" customWidth="1"/>
    <col min="11267" max="11267" width="13.140625" style="34" customWidth="1"/>
    <col min="11268" max="11273" width="3.28515625" style="34" customWidth="1"/>
    <col min="11274" max="11274" width="0" style="34" hidden="1" customWidth="1"/>
    <col min="11275" max="11281" width="13.7109375" style="34" customWidth="1"/>
    <col min="11282" max="11520" width="11.42578125" style="34"/>
    <col min="11521" max="11521" width="1.85546875" style="34" customWidth="1"/>
    <col min="11522" max="11522" width="19.140625" style="34" customWidth="1"/>
    <col min="11523" max="11523" width="13.140625" style="34" customWidth="1"/>
    <col min="11524" max="11529" width="3.28515625" style="34" customWidth="1"/>
    <col min="11530" max="11530" width="0" style="34" hidden="1" customWidth="1"/>
    <col min="11531" max="11537" width="13.7109375" style="34" customWidth="1"/>
    <col min="11538" max="11776" width="11.42578125" style="34"/>
    <col min="11777" max="11777" width="1.85546875" style="34" customWidth="1"/>
    <col min="11778" max="11778" width="19.140625" style="34" customWidth="1"/>
    <col min="11779" max="11779" width="13.140625" style="34" customWidth="1"/>
    <col min="11780" max="11785" width="3.28515625" style="34" customWidth="1"/>
    <col min="11786" max="11786" width="0" style="34" hidden="1" customWidth="1"/>
    <col min="11787" max="11793" width="13.7109375" style="34" customWidth="1"/>
    <col min="11794" max="12032" width="11.42578125" style="34"/>
    <col min="12033" max="12033" width="1.85546875" style="34" customWidth="1"/>
    <col min="12034" max="12034" width="19.140625" style="34" customWidth="1"/>
    <col min="12035" max="12035" width="13.140625" style="34" customWidth="1"/>
    <col min="12036" max="12041" width="3.28515625" style="34" customWidth="1"/>
    <col min="12042" max="12042" width="0" style="34" hidden="1" customWidth="1"/>
    <col min="12043" max="12049" width="13.7109375" style="34" customWidth="1"/>
    <col min="12050" max="12288" width="11.42578125" style="34"/>
    <col min="12289" max="12289" width="1.85546875" style="34" customWidth="1"/>
    <col min="12290" max="12290" width="19.140625" style="34" customWidth="1"/>
    <col min="12291" max="12291" width="13.140625" style="34" customWidth="1"/>
    <col min="12292" max="12297" width="3.28515625" style="34" customWidth="1"/>
    <col min="12298" max="12298" width="0" style="34" hidden="1" customWidth="1"/>
    <col min="12299" max="12305" width="13.7109375" style="34" customWidth="1"/>
    <col min="12306" max="12544" width="11.42578125" style="34"/>
    <col min="12545" max="12545" width="1.85546875" style="34" customWidth="1"/>
    <col min="12546" max="12546" width="19.140625" style="34" customWidth="1"/>
    <col min="12547" max="12547" width="13.140625" style="34" customWidth="1"/>
    <col min="12548" max="12553" width="3.28515625" style="34" customWidth="1"/>
    <col min="12554" max="12554" width="0" style="34" hidden="1" customWidth="1"/>
    <col min="12555" max="12561" width="13.7109375" style="34" customWidth="1"/>
    <col min="12562" max="12800" width="11.42578125" style="34"/>
    <col min="12801" max="12801" width="1.85546875" style="34" customWidth="1"/>
    <col min="12802" max="12802" width="19.140625" style="34" customWidth="1"/>
    <col min="12803" max="12803" width="13.140625" style="34" customWidth="1"/>
    <col min="12804" max="12809" width="3.28515625" style="34" customWidth="1"/>
    <col min="12810" max="12810" width="0" style="34" hidden="1" customWidth="1"/>
    <col min="12811" max="12817" width="13.7109375" style="34" customWidth="1"/>
    <col min="12818" max="13056" width="11.42578125" style="34"/>
    <col min="13057" max="13057" width="1.85546875" style="34" customWidth="1"/>
    <col min="13058" max="13058" width="19.140625" style="34" customWidth="1"/>
    <col min="13059" max="13059" width="13.140625" style="34" customWidth="1"/>
    <col min="13060" max="13065" width="3.28515625" style="34" customWidth="1"/>
    <col min="13066" max="13066" width="0" style="34" hidden="1" customWidth="1"/>
    <col min="13067" max="13073" width="13.7109375" style="34" customWidth="1"/>
    <col min="13074" max="13312" width="11.42578125" style="34"/>
    <col min="13313" max="13313" width="1.85546875" style="34" customWidth="1"/>
    <col min="13314" max="13314" width="19.140625" style="34" customWidth="1"/>
    <col min="13315" max="13315" width="13.140625" style="34" customWidth="1"/>
    <col min="13316" max="13321" width="3.28515625" style="34" customWidth="1"/>
    <col min="13322" max="13322" width="0" style="34" hidden="1" customWidth="1"/>
    <col min="13323" max="13329" width="13.7109375" style="34" customWidth="1"/>
    <col min="13330" max="13568" width="11.42578125" style="34"/>
    <col min="13569" max="13569" width="1.85546875" style="34" customWidth="1"/>
    <col min="13570" max="13570" width="19.140625" style="34" customWidth="1"/>
    <col min="13571" max="13571" width="13.140625" style="34" customWidth="1"/>
    <col min="13572" max="13577" width="3.28515625" style="34" customWidth="1"/>
    <col min="13578" max="13578" width="0" style="34" hidden="1" customWidth="1"/>
    <col min="13579" max="13585" width="13.7109375" style="34" customWidth="1"/>
    <col min="13586" max="13824" width="11.42578125" style="34"/>
    <col min="13825" max="13825" width="1.85546875" style="34" customWidth="1"/>
    <col min="13826" max="13826" width="19.140625" style="34" customWidth="1"/>
    <col min="13827" max="13827" width="13.140625" style="34" customWidth="1"/>
    <col min="13828" max="13833" width="3.28515625" style="34" customWidth="1"/>
    <col min="13834" max="13834" width="0" style="34" hidden="1" customWidth="1"/>
    <col min="13835" max="13841" width="13.7109375" style="34" customWidth="1"/>
    <col min="13842" max="14080" width="11.42578125" style="34"/>
    <col min="14081" max="14081" width="1.85546875" style="34" customWidth="1"/>
    <col min="14082" max="14082" width="19.140625" style="34" customWidth="1"/>
    <col min="14083" max="14083" width="13.140625" style="34" customWidth="1"/>
    <col min="14084" max="14089" width="3.28515625" style="34" customWidth="1"/>
    <col min="14090" max="14090" width="0" style="34" hidden="1" customWidth="1"/>
    <col min="14091" max="14097" width="13.7109375" style="34" customWidth="1"/>
    <col min="14098" max="14336" width="11.42578125" style="34"/>
    <col min="14337" max="14337" width="1.85546875" style="34" customWidth="1"/>
    <col min="14338" max="14338" width="19.140625" style="34" customWidth="1"/>
    <col min="14339" max="14339" width="13.140625" style="34" customWidth="1"/>
    <col min="14340" max="14345" width="3.28515625" style="34" customWidth="1"/>
    <col min="14346" max="14346" width="0" style="34" hidden="1" customWidth="1"/>
    <col min="14347" max="14353" width="13.7109375" style="34" customWidth="1"/>
    <col min="14354" max="14592" width="11.42578125" style="34"/>
    <col min="14593" max="14593" width="1.85546875" style="34" customWidth="1"/>
    <col min="14594" max="14594" width="19.140625" style="34" customWidth="1"/>
    <col min="14595" max="14595" width="13.140625" style="34" customWidth="1"/>
    <col min="14596" max="14601" width="3.28515625" style="34" customWidth="1"/>
    <col min="14602" max="14602" width="0" style="34" hidden="1" customWidth="1"/>
    <col min="14603" max="14609" width="13.7109375" style="34" customWidth="1"/>
    <col min="14610" max="14848" width="11.42578125" style="34"/>
    <col min="14849" max="14849" width="1.85546875" style="34" customWidth="1"/>
    <col min="14850" max="14850" width="19.140625" style="34" customWidth="1"/>
    <col min="14851" max="14851" width="13.140625" style="34" customWidth="1"/>
    <col min="14852" max="14857" width="3.28515625" style="34" customWidth="1"/>
    <col min="14858" max="14858" width="0" style="34" hidden="1" customWidth="1"/>
    <col min="14859" max="14865" width="13.7109375" style="34" customWidth="1"/>
    <col min="14866" max="15104" width="11.42578125" style="34"/>
    <col min="15105" max="15105" width="1.85546875" style="34" customWidth="1"/>
    <col min="15106" max="15106" width="19.140625" style="34" customWidth="1"/>
    <col min="15107" max="15107" width="13.140625" style="34" customWidth="1"/>
    <col min="15108" max="15113" width="3.28515625" style="34" customWidth="1"/>
    <col min="15114" max="15114" width="0" style="34" hidden="1" customWidth="1"/>
    <col min="15115" max="15121" width="13.7109375" style="34" customWidth="1"/>
    <col min="15122" max="15360" width="11.42578125" style="34"/>
    <col min="15361" max="15361" width="1.85546875" style="34" customWidth="1"/>
    <col min="15362" max="15362" width="19.140625" style="34" customWidth="1"/>
    <col min="15363" max="15363" width="13.140625" style="34" customWidth="1"/>
    <col min="15364" max="15369" width="3.28515625" style="34" customWidth="1"/>
    <col min="15370" max="15370" width="0" style="34" hidden="1" customWidth="1"/>
    <col min="15371" max="15377" width="13.7109375" style="34" customWidth="1"/>
    <col min="15378" max="15616" width="11.42578125" style="34"/>
    <col min="15617" max="15617" width="1.85546875" style="34" customWidth="1"/>
    <col min="15618" max="15618" width="19.140625" style="34" customWidth="1"/>
    <col min="15619" max="15619" width="13.140625" style="34" customWidth="1"/>
    <col min="15620" max="15625" width="3.28515625" style="34" customWidth="1"/>
    <col min="15626" max="15626" width="0" style="34" hidden="1" customWidth="1"/>
    <col min="15627" max="15633" width="13.7109375" style="34" customWidth="1"/>
    <col min="15634" max="15872" width="11.42578125" style="34"/>
    <col min="15873" max="15873" width="1.85546875" style="34" customWidth="1"/>
    <col min="15874" max="15874" width="19.140625" style="34" customWidth="1"/>
    <col min="15875" max="15875" width="13.140625" style="34" customWidth="1"/>
    <col min="15876" max="15881" width="3.28515625" style="34" customWidth="1"/>
    <col min="15882" max="15882" width="0" style="34" hidden="1" customWidth="1"/>
    <col min="15883" max="15889" width="13.7109375" style="34" customWidth="1"/>
    <col min="15890" max="16128" width="11.42578125" style="34"/>
    <col min="16129" max="16129" width="1.85546875" style="34" customWidth="1"/>
    <col min="16130" max="16130" width="19.140625" style="34" customWidth="1"/>
    <col min="16131" max="16131" width="13.140625" style="34" customWidth="1"/>
    <col min="16132" max="16137" width="3.28515625" style="34" customWidth="1"/>
    <col min="16138" max="16138" width="0" style="34" hidden="1" customWidth="1"/>
    <col min="16139" max="16145" width="13.7109375" style="34" customWidth="1"/>
    <col min="16146" max="16384" width="11.42578125" style="34"/>
  </cols>
  <sheetData>
    <row r="1" spans="1:17" s="1" customFormat="1" ht="12.75" x14ac:dyDescent="0.2">
      <c r="A1" s="143"/>
      <c r="C1" s="6"/>
      <c r="G1" s="5"/>
      <c r="J1" s="4"/>
      <c r="K1" s="3"/>
      <c r="L1" s="3"/>
      <c r="M1" s="2"/>
      <c r="N1" s="2"/>
      <c r="O1" s="2"/>
      <c r="P1" s="2"/>
    </row>
    <row r="2" spans="1:17" s="1" customFormat="1" ht="12.75" x14ac:dyDescent="0.2">
      <c r="A2" s="143"/>
      <c r="C2" s="6"/>
      <c r="G2" s="5"/>
      <c r="J2" s="4"/>
      <c r="K2" s="3"/>
      <c r="L2" s="3"/>
      <c r="M2" s="2"/>
      <c r="N2" s="2"/>
      <c r="O2" s="2"/>
      <c r="P2" s="2"/>
    </row>
    <row r="3" spans="1:17" s="1" customFormat="1" ht="12.75" x14ac:dyDescent="0.2">
      <c r="A3" s="143"/>
      <c r="C3" s="6"/>
      <c r="G3" s="5"/>
      <c r="J3" s="4"/>
      <c r="K3" s="3"/>
      <c r="L3" s="3"/>
      <c r="M3" s="2"/>
      <c r="N3" s="2"/>
      <c r="O3" s="2"/>
      <c r="P3" s="2"/>
    </row>
    <row r="4" spans="1:17" s="1" customFormat="1" ht="12.75" x14ac:dyDescent="0.2">
      <c r="A4" s="143"/>
      <c r="C4" s="6"/>
      <c r="G4" s="5"/>
      <c r="J4" s="4"/>
      <c r="K4" s="3"/>
      <c r="L4" s="3"/>
      <c r="M4" s="2"/>
      <c r="N4" s="2"/>
      <c r="O4" s="2"/>
      <c r="P4" s="2"/>
    </row>
    <row r="5" spans="1:17" s="1" customFormat="1" ht="13.5" thickBot="1" x14ac:dyDescent="0.25">
      <c r="A5" s="143"/>
      <c r="C5" s="6"/>
      <c r="G5" s="5"/>
      <c r="J5" s="4"/>
      <c r="K5" s="3"/>
      <c r="L5" s="3"/>
      <c r="M5" s="2"/>
      <c r="N5" s="2"/>
      <c r="O5" s="2"/>
      <c r="P5" s="2"/>
    </row>
    <row r="6" spans="1:17" ht="23.25" customHeight="1" thickBot="1" x14ac:dyDescent="0.3">
      <c r="B6" s="213" t="s">
        <v>94</v>
      </c>
      <c r="L6" s="748" t="s">
        <v>40</v>
      </c>
      <c r="M6" s="749"/>
      <c r="N6" s="750"/>
      <c r="O6" s="748" t="s">
        <v>41</v>
      </c>
      <c r="P6" s="749"/>
      <c r="Q6" s="750"/>
    </row>
    <row r="7" spans="1:17" s="35" customFormat="1" ht="39" customHeight="1" thickBot="1" x14ac:dyDescent="0.3">
      <c r="A7" s="747" t="s">
        <v>263</v>
      </c>
      <c r="B7" s="340" t="s">
        <v>42</v>
      </c>
      <c r="C7" s="341" t="s">
        <v>43</v>
      </c>
      <c r="D7" s="751" t="s">
        <v>44</v>
      </c>
      <c r="E7" s="752"/>
      <c r="F7" s="752"/>
      <c r="G7" s="752"/>
      <c r="H7" s="752"/>
      <c r="I7" s="753"/>
      <c r="J7" s="342" t="s">
        <v>44</v>
      </c>
      <c r="K7" s="343" t="s">
        <v>45</v>
      </c>
      <c r="L7" s="344" t="s">
        <v>46</v>
      </c>
      <c r="M7" s="345" t="s">
        <v>47</v>
      </c>
      <c r="N7" s="346" t="s">
        <v>48</v>
      </c>
      <c r="O7" s="347" t="s">
        <v>49</v>
      </c>
      <c r="P7" s="345" t="s">
        <v>50</v>
      </c>
      <c r="Q7" s="346" t="s">
        <v>51</v>
      </c>
    </row>
    <row r="8" spans="1:17" ht="26.25" thickBot="1" x14ac:dyDescent="0.3">
      <c r="A8" s="747"/>
      <c r="B8" s="39" t="s">
        <v>52</v>
      </c>
      <c r="C8" s="88">
        <f>'202'!$C$8</f>
        <v>1097940</v>
      </c>
      <c r="D8" s="754"/>
      <c r="E8" s="755"/>
      <c r="F8" s="755"/>
      <c r="G8" s="755"/>
      <c r="H8" s="755"/>
      <c r="I8" s="756"/>
      <c r="J8" s="89"/>
      <c r="K8" s="434">
        <f>'202'!$K$8</f>
        <v>26800</v>
      </c>
      <c r="L8" s="435">
        <f>'202'!$L$8</f>
        <v>77560</v>
      </c>
      <c r="M8" s="436">
        <f>'202'!$M$8</f>
        <v>55260</v>
      </c>
      <c r="N8" s="437">
        <f>'202'!$N$8</f>
        <v>189200</v>
      </c>
      <c r="O8" s="435">
        <f>'202'!$O$8</f>
        <v>189625</v>
      </c>
      <c r="P8" s="436">
        <f>'202'!$P$8</f>
        <v>369875</v>
      </c>
      <c r="Q8" s="437">
        <f>'202'!$Q$8</f>
        <v>189620</v>
      </c>
    </row>
    <row r="9" spans="1:17" ht="25.5" x14ac:dyDescent="0.25">
      <c r="A9" s="747"/>
      <c r="B9" s="40" t="s">
        <v>53</v>
      </c>
      <c r="C9" s="94"/>
      <c r="D9" s="438">
        <f>'202'!D9</f>
        <v>7</v>
      </c>
      <c r="E9" s="439">
        <f>'202'!E9</f>
        <v>2</v>
      </c>
      <c r="F9" s="439">
        <f>'202'!F9</f>
        <v>6</v>
      </c>
      <c r="G9" s="439">
        <f>'202'!G9</f>
        <v>8</v>
      </c>
      <c r="H9" s="439">
        <f>'202'!H9</f>
        <v>17</v>
      </c>
      <c r="I9" s="440">
        <f>'202'!I9</f>
        <v>11</v>
      </c>
      <c r="J9" s="95" t="s">
        <v>54</v>
      </c>
      <c r="K9" s="96" t="s">
        <v>55</v>
      </c>
      <c r="L9" s="97"/>
      <c r="M9" s="98"/>
      <c r="N9" s="99"/>
      <c r="O9" s="97"/>
      <c r="P9" s="98"/>
      <c r="Q9" s="99"/>
    </row>
    <row r="10" spans="1:17" ht="25.5" x14ac:dyDescent="0.25">
      <c r="A10" s="747"/>
      <c r="B10" s="45" t="s">
        <v>56</v>
      </c>
      <c r="C10" s="100"/>
      <c r="D10" s="47"/>
      <c r="E10" s="48">
        <f>'202'!E10</f>
        <v>1</v>
      </c>
      <c r="F10" s="48">
        <f>'202'!F10</f>
        <v>2</v>
      </c>
      <c r="G10" s="48">
        <f>'202'!G10</f>
        <v>2</v>
      </c>
      <c r="H10" s="48">
        <f>'202'!H10</f>
        <v>6</v>
      </c>
      <c r="I10" s="441">
        <f>'202'!I10</f>
        <v>9</v>
      </c>
      <c r="J10" s="101" t="s">
        <v>57</v>
      </c>
      <c r="K10" s="100"/>
      <c r="L10" s="102" t="s">
        <v>55</v>
      </c>
      <c r="M10" s="103"/>
      <c r="N10" s="104"/>
      <c r="O10" s="105"/>
      <c r="P10" s="103"/>
      <c r="Q10" s="104"/>
    </row>
    <row r="11" spans="1:17" ht="25.5" x14ac:dyDescent="0.25">
      <c r="A11" s="747"/>
      <c r="B11" s="52" t="s">
        <v>58</v>
      </c>
      <c r="C11" s="100"/>
      <c r="D11" s="47"/>
      <c r="E11" s="48"/>
      <c r="F11" s="48">
        <f>'202'!F11</f>
        <v>1</v>
      </c>
      <c r="G11" s="48">
        <f>'202'!G11</f>
        <v>2</v>
      </c>
      <c r="H11" s="48">
        <f>'202'!H11</f>
        <v>6</v>
      </c>
      <c r="I11" s="441">
        <f>'202'!I11</f>
        <v>2</v>
      </c>
      <c r="J11" s="101" t="s">
        <v>59</v>
      </c>
      <c r="K11" s="100"/>
      <c r="L11" s="105"/>
      <c r="M11" s="106" t="s">
        <v>55</v>
      </c>
      <c r="N11" s="104"/>
      <c r="O11" s="105"/>
      <c r="P11" s="103"/>
      <c r="Q11" s="104"/>
    </row>
    <row r="12" spans="1:17" ht="26.25" thickBot="1" x14ac:dyDescent="0.3">
      <c r="A12" s="747"/>
      <c r="B12" s="53" t="s">
        <v>60</v>
      </c>
      <c r="C12" s="107"/>
      <c r="D12" s="54"/>
      <c r="E12" s="55"/>
      <c r="F12" s="55"/>
      <c r="G12" s="55">
        <f>'202'!G12</f>
        <v>3</v>
      </c>
      <c r="H12" s="55">
        <f>'202'!H12</f>
        <v>6</v>
      </c>
      <c r="I12" s="442">
        <f>'202'!I12</f>
        <v>1</v>
      </c>
      <c r="J12" s="108" t="s">
        <v>61</v>
      </c>
      <c r="K12" s="107"/>
      <c r="L12" s="109"/>
      <c r="M12" s="110"/>
      <c r="N12" s="106" t="s">
        <v>55</v>
      </c>
      <c r="O12" s="109"/>
      <c r="P12" s="110"/>
      <c r="Q12" s="111"/>
    </row>
    <row r="13" spans="1:17" ht="26.25" thickBot="1" x14ac:dyDescent="0.3">
      <c r="A13" s="747"/>
      <c r="B13" s="56" t="s">
        <v>52</v>
      </c>
      <c r="C13" s="112">
        <f>'202'!C13</f>
        <v>1097940</v>
      </c>
      <c r="D13" s="757"/>
      <c r="E13" s="758"/>
      <c r="F13" s="758"/>
      <c r="G13" s="758"/>
      <c r="H13" s="758"/>
      <c r="I13" s="759"/>
      <c r="J13" s="113"/>
      <c r="K13" s="114"/>
      <c r="L13" s="115"/>
      <c r="M13" s="116"/>
      <c r="N13" s="117"/>
      <c r="O13" s="115"/>
      <c r="P13" s="116"/>
      <c r="Q13" s="117"/>
    </row>
    <row r="14" spans="1:17" ht="26.25" thickBot="1" x14ac:dyDescent="0.3">
      <c r="A14" s="747"/>
      <c r="B14" s="57" t="s">
        <v>62</v>
      </c>
      <c r="C14" s="58"/>
      <c r="D14" s="744"/>
      <c r="E14" s="745"/>
      <c r="F14" s="745"/>
      <c r="G14" s="745"/>
      <c r="H14" s="745"/>
      <c r="I14" s="746"/>
      <c r="J14" s="59"/>
      <c r="K14" s="60"/>
      <c r="L14" s="61"/>
      <c r="M14" s="62"/>
      <c r="N14" s="63"/>
      <c r="O14" s="443">
        <f>'202'!O14</f>
        <v>750000</v>
      </c>
      <c r="P14" s="444">
        <f>'202'!P14</f>
        <v>600000</v>
      </c>
      <c r="Q14" s="120"/>
    </row>
    <row r="15" spans="1:17" ht="25.5" x14ac:dyDescent="0.25">
      <c r="A15" s="747"/>
      <c r="B15" s="64" t="s">
        <v>63</v>
      </c>
      <c r="C15" s="65"/>
      <c r="D15" s="735"/>
      <c r="E15" s="736"/>
      <c r="F15" s="736"/>
      <c r="G15" s="736"/>
      <c r="H15" s="736"/>
      <c r="I15" s="737"/>
      <c r="J15" s="42"/>
      <c r="K15" s="41"/>
      <c r="L15" s="43"/>
      <c r="M15" s="44"/>
      <c r="N15" s="66"/>
      <c r="O15" s="140"/>
      <c r="P15" s="141"/>
      <c r="Q15" s="142"/>
    </row>
    <row r="16" spans="1:17" ht="25.5" x14ac:dyDescent="0.25">
      <c r="A16" s="747"/>
      <c r="B16" s="70" t="s">
        <v>64</v>
      </c>
      <c r="C16" s="71"/>
      <c r="D16" s="738"/>
      <c r="E16" s="739"/>
      <c r="F16" s="739"/>
      <c r="G16" s="739"/>
      <c r="H16" s="739"/>
      <c r="I16" s="740"/>
      <c r="J16" s="49"/>
      <c r="K16" s="46"/>
      <c r="L16" s="51"/>
      <c r="M16" s="50"/>
      <c r="N16" s="72"/>
      <c r="O16" s="445">
        <f>'202'!O16</f>
        <v>0.4</v>
      </c>
      <c r="P16" s="446">
        <f>'202'!P16</f>
        <v>1</v>
      </c>
      <c r="Q16" s="447">
        <f>'202'!Q16</f>
        <v>0.1</v>
      </c>
    </row>
    <row r="17" spans="1:17" ht="26.25" thickBot="1" x14ac:dyDescent="0.3">
      <c r="A17" s="747"/>
      <c r="B17" s="73" t="s">
        <v>65</v>
      </c>
      <c r="C17" s="74"/>
      <c r="D17" s="741"/>
      <c r="E17" s="742"/>
      <c r="F17" s="742"/>
      <c r="G17" s="742"/>
      <c r="H17" s="742"/>
      <c r="I17" s="743"/>
      <c r="J17" s="75"/>
      <c r="K17" s="76"/>
      <c r="L17" s="77"/>
      <c r="M17" s="78"/>
      <c r="N17" s="79"/>
      <c r="O17" s="121"/>
      <c r="P17" s="122"/>
      <c r="Q17" s="123"/>
    </row>
    <row r="18" spans="1:17" ht="26.25" thickBot="1" x14ac:dyDescent="0.3">
      <c r="A18" s="747"/>
      <c r="B18" s="80" t="s">
        <v>66</v>
      </c>
      <c r="C18" s="127"/>
      <c r="D18" s="744"/>
      <c r="E18" s="745"/>
      <c r="F18" s="745"/>
      <c r="G18" s="745"/>
      <c r="H18" s="745"/>
      <c r="I18" s="746"/>
      <c r="J18" s="81"/>
      <c r="K18" s="58"/>
      <c r="L18" s="82"/>
      <c r="M18" s="83"/>
      <c r="N18" s="84"/>
      <c r="O18" s="124"/>
      <c r="P18" s="125"/>
      <c r="Q18" s="126"/>
    </row>
    <row r="20" spans="1:17" x14ac:dyDescent="0.25">
      <c r="B20" s="35" t="s">
        <v>67</v>
      </c>
      <c r="O20" s="139"/>
      <c r="P20" s="139"/>
      <c r="Q20" s="139"/>
    </row>
    <row r="24" spans="1:17" x14ac:dyDescent="0.25">
      <c r="B24" s="34"/>
    </row>
    <row r="26" spans="1:17" x14ac:dyDescent="0.2">
      <c r="B26" s="10"/>
    </row>
  </sheetData>
  <sheetProtection password="A501" sheet="1" objects="1" scenarios="1"/>
  <mergeCells count="11">
    <mergeCell ref="D18:I18"/>
    <mergeCell ref="L6:N6"/>
    <mergeCell ref="O6:Q6"/>
    <mergeCell ref="A7:A18"/>
    <mergeCell ref="D7:I7"/>
    <mergeCell ref="D8:I8"/>
    <mergeCell ref="D13:I13"/>
    <mergeCell ref="D14:I14"/>
    <mergeCell ref="D15:I15"/>
    <mergeCell ref="D16:I16"/>
    <mergeCell ref="D17:I17"/>
  </mergeCells>
  <pageMargins left="0.19685039370078741" right="0.19685039370078741" top="0.78740157480314965" bottom="0.78740157480314965" header="0.31496062992125984" footer="0.31496062992125984"/>
  <pageSetup paperSize="9" scale="95" orientation="landscape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3</xdr:col>
                    <xdr:colOff>0</xdr:colOff>
                    <xdr:row>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>
                <anchor moveWithCells="1" sizeWithCells="1">
                  <from>
                    <xdr:col>14</xdr:col>
                    <xdr:colOff>581025</xdr:colOff>
                    <xdr:row>2</xdr:row>
                    <xdr:rowOff>47625</xdr:rowOff>
                  </from>
                  <to>
                    <xdr:col>16</xdr:col>
                    <xdr:colOff>904875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8"/>
  <sheetViews>
    <sheetView showGridLines="0" showRowColHeaders="0" workbookViewId="0"/>
  </sheetViews>
  <sheetFormatPr baseColWidth="10" defaultRowHeight="12" x14ac:dyDescent="0.2"/>
  <cols>
    <col min="1" max="1" width="2.7109375" style="176" customWidth="1"/>
    <col min="2" max="2" width="20" style="269" customWidth="1"/>
    <col min="3" max="9" width="14.7109375" style="176" customWidth="1"/>
    <col min="10" max="256" width="11.42578125" style="176"/>
    <col min="257" max="257" width="2.7109375" style="176" customWidth="1"/>
    <col min="258" max="258" width="20" style="176" customWidth="1"/>
    <col min="259" max="265" width="14.7109375" style="176" customWidth="1"/>
    <col min="266" max="512" width="11.42578125" style="176"/>
    <col min="513" max="513" width="2.7109375" style="176" customWidth="1"/>
    <col min="514" max="514" width="20" style="176" customWidth="1"/>
    <col min="515" max="521" width="14.7109375" style="176" customWidth="1"/>
    <col min="522" max="768" width="11.42578125" style="176"/>
    <col min="769" max="769" width="2.7109375" style="176" customWidth="1"/>
    <col min="770" max="770" width="20" style="176" customWidth="1"/>
    <col min="771" max="777" width="14.7109375" style="176" customWidth="1"/>
    <col min="778" max="1024" width="11.42578125" style="176"/>
    <col min="1025" max="1025" width="2.7109375" style="176" customWidth="1"/>
    <col min="1026" max="1026" width="20" style="176" customWidth="1"/>
    <col min="1027" max="1033" width="14.7109375" style="176" customWidth="1"/>
    <col min="1034" max="1280" width="11.42578125" style="176"/>
    <col min="1281" max="1281" width="2.7109375" style="176" customWidth="1"/>
    <col min="1282" max="1282" width="20" style="176" customWidth="1"/>
    <col min="1283" max="1289" width="14.7109375" style="176" customWidth="1"/>
    <col min="1290" max="1536" width="11.42578125" style="176"/>
    <col min="1537" max="1537" width="2.7109375" style="176" customWidth="1"/>
    <col min="1538" max="1538" width="20" style="176" customWidth="1"/>
    <col min="1539" max="1545" width="14.7109375" style="176" customWidth="1"/>
    <col min="1546" max="1792" width="11.42578125" style="176"/>
    <col min="1793" max="1793" width="2.7109375" style="176" customWidth="1"/>
    <col min="1794" max="1794" width="20" style="176" customWidth="1"/>
    <col min="1795" max="1801" width="14.7109375" style="176" customWidth="1"/>
    <col min="1802" max="2048" width="11.42578125" style="176"/>
    <col min="2049" max="2049" width="2.7109375" style="176" customWidth="1"/>
    <col min="2050" max="2050" width="20" style="176" customWidth="1"/>
    <col min="2051" max="2057" width="14.7109375" style="176" customWidth="1"/>
    <col min="2058" max="2304" width="11.42578125" style="176"/>
    <col min="2305" max="2305" width="2.7109375" style="176" customWidth="1"/>
    <col min="2306" max="2306" width="20" style="176" customWidth="1"/>
    <col min="2307" max="2313" width="14.7109375" style="176" customWidth="1"/>
    <col min="2314" max="2560" width="11.42578125" style="176"/>
    <col min="2561" max="2561" width="2.7109375" style="176" customWidth="1"/>
    <col min="2562" max="2562" width="20" style="176" customWidth="1"/>
    <col min="2563" max="2569" width="14.7109375" style="176" customWidth="1"/>
    <col min="2570" max="2816" width="11.42578125" style="176"/>
    <col min="2817" max="2817" width="2.7109375" style="176" customWidth="1"/>
    <col min="2818" max="2818" width="20" style="176" customWidth="1"/>
    <col min="2819" max="2825" width="14.7109375" style="176" customWidth="1"/>
    <col min="2826" max="3072" width="11.42578125" style="176"/>
    <col min="3073" max="3073" width="2.7109375" style="176" customWidth="1"/>
    <col min="3074" max="3074" width="20" style="176" customWidth="1"/>
    <col min="3075" max="3081" width="14.7109375" style="176" customWidth="1"/>
    <col min="3082" max="3328" width="11.42578125" style="176"/>
    <col min="3329" max="3329" width="2.7109375" style="176" customWidth="1"/>
    <col min="3330" max="3330" width="20" style="176" customWidth="1"/>
    <col min="3331" max="3337" width="14.7109375" style="176" customWidth="1"/>
    <col min="3338" max="3584" width="11.42578125" style="176"/>
    <col min="3585" max="3585" width="2.7109375" style="176" customWidth="1"/>
    <col min="3586" max="3586" width="20" style="176" customWidth="1"/>
    <col min="3587" max="3593" width="14.7109375" style="176" customWidth="1"/>
    <col min="3594" max="3840" width="11.42578125" style="176"/>
    <col min="3841" max="3841" width="2.7109375" style="176" customWidth="1"/>
    <col min="3842" max="3842" width="20" style="176" customWidth="1"/>
    <col min="3843" max="3849" width="14.7109375" style="176" customWidth="1"/>
    <col min="3850" max="4096" width="11.42578125" style="176"/>
    <col min="4097" max="4097" width="2.7109375" style="176" customWidth="1"/>
    <col min="4098" max="4098" width="20" style="176" customWidth="1"/>
    <col min="4099" max="4105" width="14.7109375" style="176" customWidth="1"/>
    <col min="4106" max="4352" width="11.42578125" style="176"/>
    <col min="4353" max="4353" width="2.7109375" style="176" customWidth="1"/>
    <col min="4354" max="4354" width="20" style="176" customWidth="1"/>
    <col min="4355" max="4361" width="14.7109375" style="176" customWidth="1"/>
    <col min="4362" max="4608" width="11.42578125" style="176"/>
    <col min="4609" max="4609" width="2.7109375" style="176" customWidth="1"/>
    <col min="4610" max="4610" width="20" style="176" customWidth="1"/>
    <col min="4611" max="4617" width="14.7109375" style="176" customWidth="1"/>
    <col min="4618" max="4864" width="11.42578125" style="176"/>
    <col min="4865" max="4865" width="2.7109375" style="176" customWidth="1"/>
    <col min="4866" max="4866" width="20" style="176" customWidth="1"/>
    <col min="4867" max="4873" width="14.7109375" style="176" customWidth="1"/>
    <col min="4874" max="5120" width="11.42578125" style="176"/>
    <col min="5121" max="5121" width="2.7109375" style="176" customWidth="1"/>
    <col min="5122" max="5122" width="20" style="176" customWidth="1"/>
    <col min="5123" max="5129" width="14.7109375" style="176" customWidth="1"/>
    <col min="5130" max="5376" width="11.42578125" style="176"/>
    <col min="5377" max="5377" width="2.7109375" style="176" customWidth="1"/>
    <col min="5378" max="5378" width="20" style="176" customWidth="1"/>
    <col min="5379" max="5385" width="14.7109375" style="176" customWidth="1"/>
    <col min="5386" max="5632" width="11.42578125" style="176"/>
    <col min="5633" max="5633" width="2.7109375" style="176" customWidth="1"/>
    <col min="5634" max="5634" width="20" style="176" customWidth="1"/>
    <col min="5635" max="5641" width="14.7109375" style="176" customWidth="1"/>
    <col min="5642" max="5888" width="11.42578125" style="176"/>
    <col min="5889" max="5889" width="2.7109375" style="176" customWidth="1"/>
    <col min="5890" max="5890" width="20" style="176" customWidth="1"/>
    <col min="5891" max="5897" width="14.7109375" style="176" customWidth="1"/>
    <col min="5898" max="6144" width="11.42578125" style="176"/>
    <col min="6145" max="6145" width="2.7109375" style="176" customWidth="1"/>
    <col min="6146" max="6146" width="20" style="176" customWidth="1"/>
    <col min="6147" max="6153" width="14.7109375" style="176" customWidth="1"/>
    <col min="6154" max="6400" width="11.42578125" style="176"/>
    <col min="6401" max="6401" width="2.7109375" style="176" customWidth="1"/>
    <col min="6402" max="6402" width="20" style="176" customWidth="1"/>
    <col min="6403" max="6409" width="14.7109375" style="176" customWidth="1"/>
    <col min="6410" max="6656" width="11.42578125" style="176"/>
    <col min="6657" max="6657" width="2.7109375" style="176" customWidth="1"/>
    <col min="6658" max="6658" width="20" style="176" customWidth="1"/>
    <col min="6659" max="6665" width="14.7109375" style="176" customWidth="1"/>
    <col min="6666" max="6912" width="11.42578125" style="176"/>
    <col min="6913" max="6913" width="2.7109375" style="176" customWidth="1"/>
    <col min="6914" max="6914" width="20" style="176" customWidth="1"/>
    <col min="6915" max="6921" width="14.7109375" style="176" customWidth="1"/>
    <col min="6922" max="7168" width="11.42578125" style="176"/>
    <col min="7169" max="7169" width="2.7109375" style="176" customWidth="1"/>
    <col min="7170" max="7170" width="20" style="176" customWidth="1"/>
    <col min="7171" max="7177" width="14.7109375" style="176" customWidth="1"/>
    <col min="7178" max="7424" width="11.42578125" style="176"/>
    <col min="7425" max="7425" width="2.7109375" style="176" customWidth="1"/>
    <col min="7426" max="7426" width="20" style="176" customWidth="1"/>
    <col min="7427" max="7433" width="14.7109375" style="176" customWidth="1"/>
    <col min="7434" max="7680" width="11.42578125" style="176"/>
    <col min="7681" max="7681" width="2.7109375" style="176" customWidth="1"/>
    <col min="7682" max="7682" width="20" style="176" customWidth="1"/>
    <col min="7683" max="7689" width="14.7109375" style="176" customWidth="1"/>
    <col min="7690" max="7936" width="11.42578125" style="176"/>
    <col min="7937" max="7937" width="2.7109375" style="176" customWidth="1"/>
    <col min="7938" max="7938" width="20" style="176" customWidth="1"/>
    <col min="7939" max="7945" width="14.7109375" style="176" customWidth="1"/>
    <col min="7946" max="8192" width="11.42578125" style="176"/>
    <col min="8193" max="8193" width="2.7109375" style="176" customWidth="1"/>
    <col min="8194" max="8194" width="20" style="176" customWidth="1"/>
    <col min="8195" max="8201" width="14.7109375" style="176" customWidth="1"/>
    <col min="8202" max="8448" width="11.42578125" style="176"/>
    <col min="8449" max="8449" width="2.7109375" style="176" customWidth="1"/>
    <col min="8450" max="8450" width="20" style="176" customWidth="1"/>
    <col min="8451" max="8457" width="14.7109375" style="176" customWidth="1"/>
    <col min="8458" max="8704" width="11.42578125" style="176"/>
    <col min="8705" max="8705" width="2.7109375" style="176" customWidth="1"/>
    <col min="8706" max="8706" width="20" style="176" customWidth="1"/>
    <col min="8707" max="8713" width="14.7109375" style="176" customWidth="1"/>
    <col min="8714" max="8960" width="11.42578125" style="176"/>
    <col min="8961" max="8961" width="2.7109375" style="176" customWidth="1"/>
    <col min="8962" max="8962" width="20" style="176" customWidth="1"/>
    <col min="8963" max="8969" width="14.7109375" style="176" customWidth="1"/>
    <col min="8970" max="9216" width="11.42578125" style="176"/>
    <col min="9217" max="9217" width="2.7109375" style="176" customWidth="1"/>
    <col min="9218" max="9218" width="20" style="176" customWidth="1"/>
    <col min="9219" max="9225" width="14.7109375" style="176" customWidth="1"/>
    <col min="9226" max="9472" width="11.42578125" style="176"/>
    <col min="9473" max="9473" width="2.7109375" style="176" customWidth="1"/>
    <col min="9474" max="9474" width="20" style="176" customWidth="1"/>
    <col min="9475" max="9481" width="14.7109375" style="176" customWidth="1"/>
    <col min="9482" max="9728" width="11.42578125" style="176"/>
    <col min="9729" max="9729" width="2.7109375" style="176" customWidth="1"/>
    <col min="9730" max="9730" width="20" style="176" customWidth="1"/>
    <col min="9731" max="9737" width="14.7109375" style="176" customWidth="1"/>
    <col min="9738" max="9984" width="11.42578125" style="176"/>
    <col min="9985" max="9985" width="2.7109375" style="176" customWidth="1"/>
    <col min="9986" max="9986" width="20" style="176" customWidth="1"/>
    <col min="9987" max="9993" width="14.7109375" style="176" customWidth="1"/>
    <col min="9994" max="10240" width="11.42578125" style="176"/>
    <col min="10241" max="10241" width="2.7109375" style="176" customWidth="1"/>
    <col min="10242" max="10242" width="20" style="176" customWidth="1"/>
    <col min="10243" max="10249" width="14.7109375" style="176" customWidth="1"/>
    <col min="10250" max="10496" width="11.42578125" style="176"/>
    <col min="10497" max="10497" width="2.7109375" style="176" customWidth="1"/>
    <col min="10498" max="10498" width="20" style="176" customWidth="1"/>
    <col min="10499" max="10505" width="14.7109375" style="176" customWidth="1"/>
    <col min="10506" max="10752" width="11.42578125" style="176"/>
    <col min="10753" max="10753" width="2.7109375" style="176" customWidth="1"/>
    <col min="10754" max="10754" width="20" style="176" customWidth="1"/>
    <col min="10755" max="10761" width="14.7109375" style="176" customWidth="1"/>
    <col min="10762" max="11008" width="11.42578125" style="176"/>
    <col min="11009" max="11009" width="2.7109375" style="176" customWidth="1"/>
    <col min="11010" max="11010" width="20" style="176" customWidth="1"/>
    <col min="11011" max="11017" width="14.7109375" style="176" customWidth="1"/>
    <col min="11018" max="11264" width="11.42578125" style="176"/>
    <col min="11265" max="11265" width="2.7109375" style="176" customWidth="1"/>
    <col min="11266" max="11266" width="20" style="176" customWidth="1"/>
    <col min="11267" max="11273" width="14.7109375" style="176" customWidth="1"/>
    <col min="11274" max="11520" width="11.42578125" style="176"/>
    <col min="11521" max="11521" width="2.7109375" style="176" customWidth="1"/>
    <col min="11522" max="11522" width="20" style="176" customWidth="1"/>
    <col min="11523" max="11529" width="14.7109375" style="176" customWidth="1"/>
    <col min="11530" max="11776" width="11.42578125" style="176"/>
    <col min="11777" max="11777" width="2.7109375" style="176" customWidth="1"/>
    <col min="11778" max="11778" width="20" style="176" customWidth="1"/>
    <col min="11779" max="11785" width="14.7109375" style="176" customWidth="1"/>
    <col min="11786" max="12032" width="11.42578125" style="176"/>
    <col min="12033" max="12033" width="2.7109375" style="176" customWidth="1"/>
    <col min="12034" max="12034" width="20" style="176" customWidth="1"/>
    <col min="12035" max="12041" width="14.7109375" style="176" customWidth="1"/>
    <col min="12042" max="12288" width="11.42578125" style="176"/>
    <col min="12289" max="12289" width="2.7109375" style="176" customWidth="1"/>
    <col min="12290" max="12290" width="20" style="176" customWidth="1"/>
    <col min="12291" max="12297" width="14.7109375" style="176" customWidth="1"/>
    <col min="12298" max="12544" width="11.42578125" style="176"/>
    <col min="12545" max="12545" width="2.7109375" style="176" customWidth="1"/>
    <col min="12546" max="12546" width="20" style="176" customWidth="1"/>
    <col min="12547" max="12553" width="14.7109375" style="176" customWidth="1"/>
    <col min="12554" max="12800" width="11.42578125" style="176"/>
    <col min="12801" max="12801" width="2.7109375" style="176" customWidth="1"/>
    <col min="12802" max="12802" width="20" style="176" customWidth="1"/>
    <col min="12803" max="12809" width="14.7109375" style="176" customWidth="1"/>
    <col min="12810" max="13056" width="11.42578125" style="176"/>
    <col min="13057" max="13057" width="2.7109375" style="176" customWidth="1"/>
    <col min="13058" max="13058" width="20" style="176" customWidth="1"/>
    <col min="13059" max="13065" width="14.7109375" style="176" customWidth="1"/>
    <col min="13066" max="13312" width="11.42578125" style="176"/>
    <col min="13313" max="13313" width="2.7109375" style="176" customWidth="1"/>
    <col min="13314" max="13314" width="20" style="176" customWidth="1"/>
    <col min="13315" max="13321" width="14.7109375" style="176" customWidth="1"/>
    <col min="13322" max="13568" width="11.42578125" style="176"/>
    <col min="13569" max="13569" width="2.7109375" style="176" customWidth="1"/>
    <col min="13570" max="13570" width="20" style="176" customWidth="1"/>
    <col min="13571" max="13577" width="14.7109375" style="176" customWidth="1"/>
    <col min="13578" max="13824" width="11.42578125" style="176"/>
    <col min="13825" max="13825" width="2.7109375" style="176" customWidth="1"/>
    <col min="13826" max="13826" width="20" style="176" customWidth="1"/>
    <col min="13827" max="13833" width="14.7109375" style="176" customWidth="1"/>
    <col min="13834" max="14080" width="11.42578125" style="176"/>
    <col min="14081" max="14081" width="2.7109375" style="176" customWidth="1"/>
    <col min="14082" max="14082" width="20" style="176" customWidth="1"/>
    <col min="14083" max="14089" width="14.7109375" style="176" customWidth="1"/>
    <col min="14090" max="14336" width="11.42578125" style="176"/>
    <col min="14337" max="14337" width="2.7109375" style="176" customWidth="1"/>
    <col min="14338" max="14338" width="20" style="176" customWidth="1"/>
    <col min="14339" max="14345" width="14.7109375" style="176" customWidth="1"/>
    <col min="14346" max="14592" width="11.42578125" style="176"/>
    <col min="14593" max="14593" width="2.7109375" style="176" customWidth="1"/>
    <col min="14594" max="14594" width="20" style="176" customWidth="1"/>
    <col min="14595" max="14601" width="14.7109375" style="176" customWidth="1"/>
    <col min="14602" max="14848" width="11.42578125" style="176"/>
    <col min="14849" max="14849" width="2.7109375" style="176" customWidth="1"/>
    <col min="14850" max="14850" width="20" style="176" customWidth="1"/>
    <col min="14851" max="14857" width="14.7109375" style="176" customWidth="1"/>
    <col min="14858" max="15104" width="11.42578125" style="176"/>
    <col min="15105" max="15105" width="2.7109375" style="176" customWidth="1"/>
    <col min="15106" max="15106" width="20" style="176" customWidth="1"/>
    <col min="15107" max="15113" width="14.7109375" style="176" customWidth="1"/>
    <col min="15114" max="15360" width="11.42578125" style="176"/>
    <col min="15361" max="15361" width="2.7109375" style="176" customWidth="1"/>
    <col min="15362" max="15362" width="20" style="176" customWidth="1"/>
    <col min="15363" max="15369" width="14.7109375" style="176" customWidth="1"/>
    <col min="15370" max="15616" width="11.42578125" style="176"/>
    <col min="15617" max="15617" width="2.7109375" style="176" customWidth="1"/>
    <col min="15618" max="15618" width="20" style="176" customWidth="1"/>
    <col min="15619" max="15625" width="14.7109375" style="176" customWidth="1"/>
    <col min="15626" max="15872" width="11.42578125" style="176"/>
    <col min="15873" max="15873" width="2.7109375" style="176" customWidth="1"/>
    <col min="15874" max="15874" width="20" style="176" customWidth="1"/>
    <col min="15875" max="15881" width="14.7109375" style="176" customWidth="1"/>
    <col min="15882" max="16128" width="11.42578125" style="176"/>
    <col min="16129" max="16129" width="2.7109375" style="176" customWidth="1"/>
    <col min="16130" max="16130" width="20" style="176" customWidth="1"/>
    <col min="16131" max="16137" width="14.7109375" style="176" customWidth="1"/>
    <col min="16138" max="16384" width="11.42578125" style="176"/>
  </cols>
  <sheetData>
    <row r="1" spans="1:9" ht="12.75" thickBot="1" x14ac:dyDescent="0.25"/>
    <row r="2" spans="1:9" x14ac:dyDescent="0.2">
      <c r="B2" s="629"/>
      <c r="C2" s="270" t="s">
        <v>167</v>
      </c>
      <c r="D2" s="271" t="s">
        <v>167</v>
      </c>
      <c r="E2" s="272" t="s">
        <v>167</v>
      </c>
      <c r="G2" s="560" t="s">
        <v>168</v>
      </c>
      <c r="H2" s="560"/>
      <c r="I2" s="560"/>
    </row>
    <row r="3" spans="1:9" ht="24" x14ac:dyDescent="0.2">
      <c r="B3" s="630"/>
      <c r="C3" s="273" t="s">
        <v>169</v>
      </c>
      <c r="D3" s="274" t="s">
        <v>170</v>
      </c>
      <c r="E3" s="275" t="s">
        <v>171</v>
      </c>
      <c r="G3" s="560"/>
      <c r="H3" s="560"/>
      <c r="I3" s="560"/>
    </row>
    <row r="4" spans="1:9" x14ac:dyDescent="0.2">
      <c r="B4" s="276" t="s">
        <v>172</v>
      </c>
      <c r="C4" s="277">
        <v>100</v>
      </c>
      <c r="D4" s="278">
        <v>100</v>
      </c>
      <c r="E4" s="279">
        <v>50000</v>
      </c>
      <c r="G4" s="561" t="s">
        <v>217</v>
      </c>
      <c r="H4" s="562"/>
      <c r="I4" s="562"/>
    </row>
    <row r="5" spans="1:9" x14ac:dyDescent="0.2">
      <c r="B5" s="276" t="s">
        <v>174</v>
      </c>
      <c r="C5" s="277">
        <v>700</v>
      </c>
      <c r="D5" s="278">
        <v>20</v>
      </c>
      <c r="E5" s="279">
        <v>50000</v>
      </c>
      <c r="G5" s="562"/>
      <c r="H5" s="562"/>
      <c r="I5" s="562"/>
    </row>
    <row r="6" spans="1:9" x14ac:dyDescent="0.2">
      <c r="B6" s="276" t="s">
        <v>175</v>
      </c>
      <c r="C6" s="277">
        <v>300</v>
      </c>
      <c r="D6" s="278">
        <v>200</v>
      </c>
      <c r="E6" s="279">
        <v>1000</v>
      </c>
      <c r="G6" s="562"/>
      <c r="H6" s="562"/>
      <c r="I6" s="562"/>
    </row>
    <row r="7" spans="1:9" x14ac:dyDescent="0.2">
      <c r="B7" s="276" t="s">
        <v>176</v>
      </c>
      <c r="C7" s="277">
        <v>1000</v>
      </c>
      <c r="D7" s="278">
        <v>200</v>
      </c>
      <c r="E7" s="279">
        <v>80000</v>
      </c>
      <c r="G7" s="562"/>
      <c r="H7" s="562"/>
      <c r="I7" s="562"/>
    </row>
    <row r="8" spans="1:9" x14ac:dyDescent="0.2">
      <c r="B8" s="276" t="s">
        <v>177</v>
      </c>
      <c r="C8" s="277">
        <v>2000</v>
      </c>
      <c r="D8" s="278">
        <v>380</v>
      </c>
      <c r="E8" s="279">
        <v>130000</v>
      </c>
      <c r="G8" s="562"/>
      <c r="H8" s="562"/>
      <c r="I8" s="562"/>
    </row>
    <row r="9" spans="1:9" x14ac:dyDescent="0.2">
      <c r="B9" s="276" t="s">
        <v>178</v>
      </c>
      <c r="C9" s="277">
        <v>2200</v>
      </c>
      <c r="D9" s="278">
        <v>420</v>
      </c>
      <c r="E9" s="279">
        <v>270000</v>
      </c>
      <c r="G9" s="562"/>
      <c r="H9" s="562"/>
      <c r="I9" s="562"/>
    </row>
    <row r="10" spans="1:9" ht="12.75" thickBot="1" x14ac:dyDescent="0.25">
      <c r="B10" s="280" t="s">
        <v>179</v>
      </c>
      <c r="C10" s="281">
        <v>800</v>
      </c>
      <c r="D10" s="282">
        <v>100</v>
      </c>
      <c r="E10" s="283">
        <v>10000</v>
      </c>
      <c r="G10" s="562"/>
      <c r="H10" s="562"/>
      <c r="I10" s="562"/>
    </row>
    <row r="11" spans="1:9" ht="12.75" thickBot="1" x14ac:dyDescent="0.25">
      <c r="B11" s="284"/>
      <c r="C11" s="285">
        <f>SUM(C4:C10)</f>
        <v>7100</v>
      </c>
      <c r="D11" s="286">
        <f>SUM(D4:D10)</f>
        <v>1420</v>
      </c>
      <c r="E11" s="287">
        <f>SUM(E4:E10)</f>
        <v>591000</v>
      </c>
      <c r="G11" s="562"/>
      <c r="H11" s="562"/>
      <c r="I11" s="562"/>
    </row>
    <row r="13" spans="1:9" ht="12.75" thickBot="1" x14ac:dyDescent="0.25"/>
    <row r="14" spans="1:9" ht="18" customHeight="1" x14ac:dyDescent="0.2">
      <c r="A14" s="683" t="s">
        <v>263</v>
      </c>
      <c r="B14" s="288" t="s">
        <v>180</v>
      </c>
      <c r="C14" s="289" t="s">
        <v>46</v>
      </c>
      <c r="D14" s="290" t="s">
        <v>181</v>
      </c>
      <c r="E14" s="291" t="s">
        <v>48</v>
      </c>
      <c r="F14" s="292" t="s">
        <v>49</v>
      </c>
      <c r="G14" s="290" t="s">
        <v>182</v>
      </c>
      <c r="H14" s="290" t="s">
        <v>183</v>
      </c>
      <c r="I14" s="291" t="s">
        <v>184</v>
      </c>
    </row>
    <row r="15" spans="1:9" x14ac:dyDescent="0.2">
      <c r="A15" s="717"/>
      <c r="B15" s="631" t="s">
        <v>185</v>
      </c>
      <c r="C15" s="293" t="s">
        <v>186</v>
      </c>
      <c r="D15" s="294" t="s">
        <v>187</v>
      </c>
      <c r="E15" s="295" t="s">
        <v>188</v>
      </c>
      <c r="F15" s="296" t="s">
        <v>189</v>
      </c>
      <c r="G15" s="294" t="s">
        <v>190</v>
      </c>
      <c r="H15" s="297" t="s">
        <v>191</v>
      </c>
      <c r="I15" s="298" t="s">
        <v>192</v>
      </c>
    </row>
    <row r="16" spans="1:9" ht="25.5" customHeight="1" thickBot="1" x14ac:dyDescent="0.25">
      <c r="A16" s="717"/>
      <c r="B16" s="632"/>
      <c r="C16" s="299">
        <f>C7+C8+C9+C10</f>
        <v>6000</v>
      </c>
      <c r="D16" s="300">
        <f>D7+D8+D9+D10</f>
        <v>1100</v>
      </c>
      <c r="E16" s="301">
        <f>E7+E8+E9+E10</f>
        <v>490000</v>
      </c>
      <c r="F16" s="302">
        <v>50000</v>
      </c>
      <c r="G16" s="303">
        <v>75000</v>
      </c>
      <c r="H16" s="303">
        <v>80000</v>
      </c>
      <c r="I16" s="304">
        <f>E52</f>
        <v>727649.35064935056</v>
      </c>
    </row>
    <row r="17" spans="1:9" ht="12.75" customHeight="1" x14ac:dyDescent="0.2">
      <c r="A17" s="717"/>
      <c r="B17" s="305" t="s">
        <v>193</v>
      </c>
      <c r="C17" s="633">
        <v>60000</v>
      </c>
      <c r="D17" s="635">
        <v>40000</v>
      </c>
      <c r="E17" s="637">
        <v>35000</v>
      </c>
      <c r="F17" s="684">
        <v>80000</v>
      </c>
      <c r="G17" s="635">
        <v>150000</v>
      </c>
      <c r="H17" s="635">
        <v>170000</v>
      </c>
      <c r="I17" s="637">
        <v>100000</v>
      </c>
    </row>
    <row r="18" spans="1:9" ht="12.75" thickBot="1" x14ac:dyDescent="0.25">
      <c r="A18" s="717"/>
      <c r="B18" s="280" t="s">
        <v>194</v>
      </c>
      <c r="C18" s="760"/>
      <c r="D18" s="761"/>
      <c r="E18" s="762"/>
      <c r="F18" s="685"/>
      <c r="G18" s="636"/>
      <c r="H18" s="636"/>
      <c r="I18" s="638"/>
    </row>
    <row r="19" spans="1:9" x14ac:dyDescent="0.2">
      <c r="A19" s="717"/>
      <c r="B19" s="305" t="s">
        <v>195</v>
      </c>
      <c r="C19" s="763"/>
      <c r="D19" s="765"/>
      <c r="E19" s="767"/>
      <c r="F19" s="664">
        <f>$C$27/$C$16*$C7</f>
        <v>10000</v>
      </c>
      <c r="G19" s="641">
        <f>$C$27/$C$16*$C8</f>
        <v>20000</v>
      </c>
      <c r="H19" s="641">
        <f>$C$27/$C$16*$C9</f>
        <v>22000</v>
      </c>
      <c r="I19" s="643">
        <f>$C$27/$C$16*$C10</f>
        <v>8000</v>
      </c>
    </row>
    <row r="20" spans="1:9" x14ac:dyDescent="0.2">
      <c r="A20" s="717"/>
      <c r="B20" s="276" t="s">
        <v>46</v>
      </c>
      <c r="C20" s="764"/>
      <c r="D20" s="766"/>
      <c r="E20" s="768"/>
      <c r="F20" s="665"/>
      <c r="G20" s="642"/>
      <c r="H20" s="642"/>
      <c r="I20" s="644"/>
    </row>
    <row r="21" spans="1:9" x14ac:dyDescent="0.2">
      <c r="A21" s="717"/>
      <c r="B21" s="306" t="s">
        <v>195</v>
      </c>
      <c r="C21" s="769"/>
      <c r="D21" s="776"/>
      <c r="E21" s="768"/>
      <c r="F21" s="775">
        <f>$D$27/$D$16*$D7</f>
        <v>7272.727272727273</v>
      </c>
      <c r="G21" s="656">
        <f>$D$27/$D$16*$D8</f>
        <v>13818.18181818182</v>
      </c>
      <c r="H21" s="656">
        <f>$D$27/$D$16*$D9</f>
        <v>15272.727272727274</v>
      </c>
      <c r="I21" s="647">
        <f>$D$27/$D$16*$D10</f>
        <v>3636.3636363636365</v>
      </c>
    </row>
    <row r="22" spans="1:9" x14ac:dyDescent="0.2">
      <c r="A22" s="717"/>
      <c r="B22" s="276" t="s">
        <v>181</v>
      </c>
      <c r="C22" s="769"/>
      <c r="D22" s="776"/>
      <c r="E22" s="768"/>
      <c r="F22" s="665"/>
      <c r="G22" s="642"/>
      <c r="H22" s="642"/>
      <c r="I22" s="644"/>
    </row>
    <row r="23" spans="1:9" x14ac:dyDescent="0.2">
      <c r="A23" s="717"/>
      <c r="B23" s="306" t="s">
        <v>195</v>
      </c>
      <c r="C23" s="769"/>
      <c r="D23" s="771"/>
      <c r="E23" s="773"/>
      <c r="F23" s="775">
        <f>$E$27/$E$16*$E7</f>
        <v>5714.2857142857138</v>
      </c>
      <c r="G23" s="656">
        <f>$E$27/$E$16*$E8</f>
        <v>9285.7142857142844</v>
      </c>
      <c r="H23" s="656">
        <f>$E$27/$E$16*$E9</f>
        <v>19285.714285714286</v>
      </c>
      <c r="I23" s="647">
        <f>$E$27/$E$16*$E10</f>
        <v>714.28571428571422</v>
      </c>
    </row>
    <row r="24" spans="1:9" ht="12.75" thickBot="1" x14ac:dyDescent="0.25">
      <c r="A24" s="717"/>
      <c r="B24" s="280" t="s">
        <v>48</v>
      </c>
      <c r="C24" s="770"/>
      <c r="D24" s="772"/>
      <c r="E24" s="774"/>
      <c r="F24" s="666"/>
      <c r="G24" s="657"/>
      <c r="H24" s="657"/>
      <c r="I24" s="658"/>
    </row>
    <row r="25" spans="1:9" x14ac:dyDescent="0.2">
      <c r="A25" s="717"/>
      <c r="B25" s="305" t="s">
        <v>196</v>
      </c>
      <c r="C25" s="687">
        <f t="shared" ref="C25:I25" si="0">SUM(C19:C24)</f>
        <v>0</v>
      </c>
      <c r="D25" s="688">
        <f t="shared" si="0"/>
        <v>0</v>
      </c>
      <c r="E25" s="689">
        <f t="shared" si="0"/>
        <v>0</v>
      </c>
      <c r="F25" s="664">
        <f t="shared" si="0"/>
        <v>22987.012987012986</v>
      </c>
      <c r="G25" s="641">
        <f t="shared" si="0"/>
        <v>43103.896103896106</v>
      </c>
      <c r="H25" s="641">
        <f t="shared" si="0"/>
        <v>56558.441558441555</v>
      </c>
      <c r="I25" s="643">
        <f t="shared" si="0"/>
        <v>12350.64935064935</v>
      </c>
    </row>
    <row r="26" spans="1:9" ht="12.75" thickBot="1" x14ac:dyDescent="0.25">
      <c r="A26" s="717"/>
      <c r="B26" s="280" t="s">
        <v>194</v>
      </c>
      <c r="C26" s="655"/>
      <c r="D26" s="657"/>
      <c r="E26" s="658"/>
      <c r="F26" s="666"/>
      <c r="G26" s="657"/>
      <c r="H26" s="657"/>
      <c r="I26" s="658"/>
    </row>
    <row r="27" spans="1:9" ht="12.75" customHeight="1" x14ac:dyDescent="0.2">
      <c r="A27" s="717"/>
      <c r="B27" s="662" t="s">
        <v>215</v>
      </c>
      <c r="C27" s="645">
        <f t="shared" ref="C27:I27" si="1">C17+C25</f>
        <v>60000</v>
      </c>
      <c r="D27" s="641">
        <f t="shared" si="1"/>
        <v>40000</v>
      </c>
      <c r="E27" s="643">
        <f t="shared" si="1"/>
        <v>35000</v>
      </c>
      <c r="F27" s="664">
        <f t="shared" si="1"/>
        <v>102987.01298701299</v>
      </c>
      <c r="G27" s="641">
        <f t="shared" si="1"/>
        <v>193103.89610389611</v>
      </c>
      <c r="H27" s="641">
        <f t="shared" si="1"/>
        <v>226558.44155844155</v>
      </c>
      <c r="I27" s="643">
        <f t="shared" si="1"/>
        <v>112350.64935064936</v>
      </c>
    </row>
    <row r="28" spans="1:9" ht="12.75" thickBot="1" x14ac:dyDescent="0.25">
      <c r="A28" s="717"/>
      <c r="B28" s="686"/>
      <c r="C28" s="687"/>
      <c r="D28" s="688"/>
      <c r="E28" s="689"/>
      <c r="F28" s="690"/>
      <c r="G28" s="688"/>
      <c r="H28" s="688"/>
      <c r="I28" s="689"/>
    </row>
    <row r="29" spans="1:9" x14ac:dyDescent="0.2">
      <c r="A29" s="717"/>
      <c r="B29" s="700" t="s">
        <v>198</v>
      </c>
      <c r="C29" s="701"/>
      <c r="D29" s="641"/>
      <c r="E29" s="702"/>
      <c r="F29" s="704">
        <v>2</v>
      </c>
      <c r="G29" s="691">
        <v>2.7</v>
      </c>
      <c r="H29" s="691">
        <v>3</v>
      </c>
      <c r="I29" s="693">
        <v>0.15</v>
      </c>
    </row>
    <row r="30" spans="1:9" x14ac:dyDescent="0.2">
      <c r="A30" s="717"/>
      <c r="B30" s="695"/>
      <c r="C30" s="696"/>
      <c r="D30" s="642"/>
      <c r="E30" s="703"/>
      <c r="F30" s="705"/>
      <c r="G30" s="692"/>
      <c r="H30" s="692"/>
      <c r="I30" s="694"/>
    </row>
    <row r="31" spans="1:9" x14ac:dyDescent="0.2">
      <c r="A31" s="717"/>
      <c r="B31" s="695" t="s">
        <v>199</v>
      </c>
      <c r="C31" s="696">
        <f t="shared" ref="C31:I31" si="2">C27/C16</f>
        <v>10</v>
      </c>
      <c r="D31" s="656">
        <f t="shared" si="2"/>
        <v>36.363636363636367</v>
      </c>
      <c r="E31" s="647">
        <f t="shared" si="2"/>
        <v>7.1428571428571425E-2</v>
      </c>
      <c r="F31" s="697">
        <f t="shared" si="2"/>
        <v>2.0597402597402596</v>
      </c>
      <c r="G31" s="698">
        <f t="shared" si="2"/>
        <v>2.574718614718615</v>
      </c>
      <c r="H31" s="698">
        <f t="shared" si="2"/>
        <v>2.8319805194805197</v>
      </c>
      <c r="I31" s="699">
        <f t="shared" si="2"/>
        <v>0.15440218458298385</v>
      </c>
    </row>
    <row r="32" spans="1:9" x14ac:dyDescent="0.2">
      <c r="A32" s="717"/>
      <c r="B32" s="695"/>
      <c r="C32" s="696"/>
      <c r="D32" s="642"/>
      <c r="E32" s="644"/>
      <c r="F32" s="697"/>
      <c r="G32" s="698"/>
      <c r="H32" s="698"/>
      <c r="I32" s="699"/>
    </row>
    <row r="33" spans="1:9" x14ac:dyDescent="0.2">
      <c r="A33" s="717"/>
      <c r="B33" s="695" t="s">
        <v>200</v>
      </c>
      <c r="C33" s="696"/>
      <c r="D33" s="711"/>
      <c r="E33" s="703"/>
      <c r="F33" s="697">
        <f>F29-F31</f>
        <v>-5.9740259740259649E-2</v>
      </c>
      <c r="G33" s="698">
        <f>G29-G31</f>
        <v>0.12528138528138522</v>
      </c>
      <c r="H33" s="698">
        <f>H29-H31</f>
        <v>0.16801948051948035</v>
      </c>
      <c r="I33" s="699">
        <f>I29-I31</f>
        <v>-4.4021845829838591E-3</v>
      </c>
    </row>
    <row r="34" spans="1:9" ht="12.75" thickBot="1" x14ac:dyDescent="0.25">
      <c r="A34" s="717"/>
      <c r="B34" s="631"/>
      <c r="C34" s="654"/>
      <c r="D34" s="656"/>
      <c r="E34" s="647"/>
      <c r="F34" s="712"/>
      <c r="G34" s="706"/>
      <c r="H34" s="706"/>
      <c r="I34" s="707"/>
    </row>
    <row r="35" spans="1:9" x14ac:dyDescent="0.2">
      <c r="A35" s="717"/>
      <c r="B35" s="708" t="s">
        <v>201</v>
      </c>
      <c r="C35" s="701"/>
      <c r="D35" s="710"/>
      <c r="E35" s="702"/>
      <c r="F35" s="701">
        <f>F16*F29</f>
        <v>100000</v>
      </c>
      <c r="G35" s="710">
        <f>G16*G29</f>
        <v>202500</v>
      </c>
      <c r="H35" s="710">
        <f>H16*H29</f>
        <v>240000</v>
      </c>
      <c r="I35" s="702">
        <f>(F16+G16+H16+F35+G35+H35)*I29</f>
        <v>112125</v>
      </c>
    </row>
    <row r="36" spans="1:9" x14ac:dyDescent="0.2">
      <c r="A36" s="717"/>
      <c r="B36" s="709"/>
      <c r="C36" s="696"/>
      <c r="D36" s="711"/>
      <c r="E36" s="703"/>
      <c r="F36" s="696"/>
      <c r="G36" s="711"/>
      <c r="H36" s="711"/>
      <c r="I36" s="703"/>
    </row>
    <row r="37" spans="1:9" x14ac:dyDescent="0.2">
      <c r="A37" s="717"/>
      <c r="B37" s="709" t="s">
        <v>202</v>
      </c>
      <c r="C37" s="696"/>
      <c r="D37" s="711"/>
      <c r="E37" s="703"/>
      <c r="F37" s="696">
        <f>F35-F27</f>
        <v>-2987.0129870129895</v>
      </c>
      <c r="G37" s="711">
        <f>G35-G27</f>
        <v>9396.1038961038867</v>
      </c>
      <c r="H37" s="711">
        <f>H35-H27</f>
        <v>13441.558441558445</v>
      </c>
      <c r="I37" s="703">
        <f>I35-I27</f>
        <v>-225.64935064935707</v>
      </c>
    </row>
    <row r="38" spans="1:9" ht="12.75" thickBot="1" x14ac:dyDescent="0.25">
      <c r="A38" s="717"/>
      <c r="B38" s="715"/>
      <c r="C38" s="716"/>
      <c r="D38" s="713"/>
      <c r="E38" s="714"/>
      <c r="F38" s="716"/>
      <c r="G38" s="713"/>
      <c r="H38" s="713"/>
      <c r="I38" s="714"/>
    </row>
    <row r="39" spans="1:9" ht="12.75" thickBot="1" x14ac:dyDescent="0.25">
      <c r="B39" s="307"/>
    </row>
    <row r="40" spans="1:9" hidden="1" x14ac:dyDescent="0.2">
      <c r="B40" s="307"/>
    </row>
    <row r="41" spans="1:9" hidden="1" x14ac:dyDescent="0.2">
      <c r="B41" s="308"/>
      <c r="C41" s="309"/>
      <c r="D41" s="309"/>
      <c r="E41" s="309"/>
      <c r="F41" s="309"/>
      <c r="G41" s="309"/>
      <c r="H41" s="309"/>
      <c r="I41" s="310"/>
    </row>
    <row r="42" spans="1:9" hidden="1" x14ac:dyDescent="0.2">
      <c r="B42" s="311" t="s">
        <v>189</v>
      </c>
      <c r="C42" s="312">
        <f>$F$16</f>
        <v>50000</v>
      </c>
      <c r="D42" s="313"/>
      <c r="E42" s="313"/>
      <c r="I42" s="314"/>
    </row>
    <row r="43" spans="1:9" hidden="1" x14ac:dyDescent="0.2">
      <c r="B43" s="311" t="s">
        <v>203</v>
      </c>
      <c r="C43" s="315">
        <f>F27</f>
        <v>102987.01298701299</v>
      </c>
      <c r="D43" s="316"/>
      <c r="E43" s="316"/>
      <c r="I43" s="314"/>
    </row>
    <row r="44" spans="1:9" hidden="1" x14ac:dyDescent="0.2">
      <c r="B44" s="311" t="s">
        <v>204</v>
      </c>
      <c r="C44" s="313"/>
      <c r="D44" s="313"/>
      <c r="E44" s="312">
        <f>SUM(C42:C43)</f>
        <v>152987.01298701297</v>
      </c>
      <c r="I44" s="314"/>
    </row>
    <row r="45" spans="1:9" hidden="1" x14ac:dyDescent="0.2">
      <c r="B45" s="311" t="s">
        <v>205</v>
      </c>
      <c r="C45" s="312">
        <f>$G$16</f>
        <v>75000</v>
      </c>
      <c r="D45" s="313"/>
      <c r="E45" s="313"/>
      <c r="I45" s="314"/>
    </row>
    <row r="46" spans="1:9" hidden="1" x14ac:dyDescent="0.2">
      <c r="B46" s="311" t="s">
        <v>206</v>
      </c>
      <c r="C46" s="315">
        <f>G27</f>
        <v>193103.89610389611</v>
      </c>
      <c r="D46" s="316"/>
      <c r="E46" s="313"/>
      <c r="I46" s="314"/>
    </row>
    <row r="47" spans="1:9" hidden="1" x14ac:dyDescent="0.2">
      <c r="B47" s="311" t="s">
        <v>207</v>
      </c>
      <c r="C47" s="313"/>
      <c r="D47" s="312">
        <f>SUM(C45:C46)</f>
        <v>268103.89610389608</v>
      </c>
      <c r="E47" s="313"/>
      <c r="I47" s="314"/>
    </row>
    <row r="48" spans="1:9" hidden="1" x14ac:dyDescent="0.2">
      <c r="B48" s="311" t="s">
        <v>208</v>
      </c>
      <c r="C48" s="312">
        <f>$H$16</f>
        <v>80000</v>
      </c>
      <c r="D48" s="313"/>
      <c r="E48" s="313"/>
      <c r="I48" s="314"/>
    </row>
    <row r="49" spans="2:9" hidden="1" x14ac:dyDescent="0.2">
      <c r="B49" s="311" t="s">
        <v>209</v>
      </c>
      <c r="C49" s="315">
        <f>H27</f>
        <v>226558.44155844155</v>
      </c>
      <c r="D49" s="316"/>
      <c r="E49" s="313"/>
      <c r="I49" s="314"/>
    </row>
    <row r="50" spans="2:9" hidden="1" x14ac:dyDescent="0.2">
      <c r="B50" s="311" t="s">
        <v>210</v>
      </c>
      <c r="C50" s="313"/>
      <c r="D50" s="315">
        <f>SUM(C48:C49)</f>
        <v>306558.44155844155</v>
      </c>
      <c r="E50" s="316"/>
      <c r="I50" s="314"/>
    </row>
    <row r="51" spans="2:9" hidden="1" x14ac:dyDescent="0.2">
      <c r="B51" s="311" t="s">
        <v>211</v>
      </c>
      <c r="C51" s="313"/>
      <c r="D51" s="313"/>
      <c r="E51" s="317">
        <f>D47+D50</f>
        <v>574662.33766233758</v>
      </c>
      <c r="I51" s="314"/>
    </row>
    <row r="52" spans="2:9" hidden="1" x14ac:dyDescent="0.2">
      <c r="B52" s="311" t="s">
        <v>192</v>
      </c>
      <c r="C52" s="313"/>
      <c r="D52" s="313"/>
      <c r="E52" s="312">
        <f>SUM(E44:E51)</f>
        <v>727649.35064935056</v>
      </c>
      <c r="I52" s="314"/>
    </row>
    <row r="53" spans="2:9" hidden="1" x14ac:dyDescent="0.2">
      <c r="B53" s="311" t="s">
        <v>212</v>
      </c>
      <c r="C53" s="313"/>
      <c r="D53" s="313"/>
      <c r="E53" s="312">
        <f>I27</f>
        <v>112350.64935064936</v>
      </c>
      <c r="I53" s="314"/>
    </row>
    <row r="54" spans="2:9" ht="12.75" hidden="1" thickBot="1" x14ac:dyDescent="0.25">
      <c r="B54" s="311" t="s">
        <v>213</v>
      </c>
      <c r="C54" s="313"/>
      <c r="D54" s="318"/>
      <c r="E54" s="319">
        <f>E52+E53</f>
        <v>839999.99999999988</v>
      </c>
      <c r="I54" s="314"/>
    </row>
    <row r="55" spans="2:9" hidden="1" x14ac:dyDescent="0.2">
      <c r="B55" s="311"/>
      <c r="C55" s="313"/>
      <c r="D55" s="313"/>
      <c r="E55" s="313"/>
      <c r="F55" s="313"/>
      <c r="G55" s="313"/>
      <c r="H55" s="313"/>
      <c r="I55" s="314"/>
    </row>
    <row r="56" spans="2:9" ht="12.75" hidden="1" thickBot="1" x14ac:dyDescent="0.25">
      <c r="B56" s="320"/>
      <c r="C56" s="321"/>
      <c r="D56" s="321"/>
      <c r="E56" s="321"/>
      <c r="F56" s="321"/>
      <c r="G56" s="321"/>
      <c r="H56" s="321"/>
      <c r="I56" s="322"/>
    </row>
    <row r="57" spans="2:9" hidden="1" x14ac:dyDescent="0.2"/>
    <row r="58" spans="2:9" ht="18" customHeight="1" thickBot="1" x14ac:dyDescent="0.25">
      <c r="B58" s="323"/>
      <c r="F58" s="430" t="str">
        <f>IF(F37&lt;0,"Unterdeckung","Überdeckung")</f>
        <v>Unterdeckung</v>
      </c>
      <c r="G58" s="431" t="str">
        <f t="shared" ref="G58:I58" si="3">IF(G37&lt;0,"Unterdeckung","Überdeckung")</f>
        <v>Überdeckung</v>
      </c>
      <c r="H58" s="431" t="str">
        <f t="shared" si="3"/>
        <v>Überdeckung</v>
      </c>
      <c r="I58" s="432" t="str">
        <f t="shared" si="3"/>
        <v>Unterdeckung</v>
      </c>
    </row>
  </sheetData>
  <sheetProtection password="A501" sheet="1" objects="1" scenarios="1"/>
  <mergeCells count="88">
    <mergeCell ref="H37:H38"/>
    <mergeCell ref="I37:I38"/>
    <mergeCell ref="B37:B38"/>
    <mergeCell ref="C37:C38"/>
    <mergeCell ref="D37:D38"/>
    <mergeCell ref="E37:E38"/>
    <mergeCell ref="F37:F38"/>
    <mergeCell ref="G37:G38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1:H22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C25:C26"/>
    <mergeCell ref="D25:D26"/>
    <mergeCell ref="E25:E26"/>
    <mergeCell ref="F25:F26"/>
    <mergeCell ref="G25:G26"/>
    <mergeCell ref="H25:H26"/>
    <mergeCell ref="G19:G20"/>
    <mergeCell ref="H19:H20"/>
    <mergeCell ref="I19:I20"/>
    <mergeCell ref="I21:I22"/>
    <mergeCell ref="C23:C24"/>
    <mergeCell ref="D23:D24"/>
    <mergeCell ref="E23:E24"/>
    <mergeCell ref="F23:F24"/>
    <mergeCell ref="G23:G24"/>
    <mergeCell ref="H23:H24"/>
    <mergeCell ref="I23:I24"/>
    <mergeCell ref="C21:C22"/>
    <mergeCell ref="D21:D22"/>
    <mergeCell ref="E21:E22"/>
    <mergeCell ref="F21:F22"/>
    <mergeCell ref="G21:G22"/>
    <mergeCell ref="B2:B3"/>
    <mergeCell ref="G2:I3"/>
    <mergeCell ref="G4:I11"/>
    <mergeCell ref="A14:A38"/>
    <mergeCell ref="B15:B16"/>
    <mergeCell ref="C17:C18"/>
    <mergeCell ref="D17:D18"/>
    <mergeCell ref="E17:E18"/>
    <mergeCell ref="F17:F18"/>
    <mergeCell ref="G17:G18"/>
    <mergeCell ref="H17:H18"/>
    <mergeCell ref="I17:I18"/>
    <mergeCell ref="C19:C20"/>
    <mergeCell ref="D19:D20"/>
    <mergeCell ref="E19:E20"/>
    <mergeCell ref="F19:F20"/>
  </mergeCells>
  <pageMargins left="0.70866141732283472" right="0.70866141732283472" top="0.59055118110236227" bottom="0.59055118110236227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5" r:id="rId4" name="Button 1">
              <controlPr defaultSize="0" print="0" autoFill="0" autoPict="0">
                <anchor moveWithCells="1" sizeWithCells="1">
                  <from>
                    <xdr:col>6</xdr:col>
                    <xdr:colOff>0</xdr:colOff>
                    <xdr:row>7</xdr:row>
                    <xdr:rowOff>57150</xdr:rowOff>
                  </from>
                  <to>
                    <xdr:col>8</xdr:col>
                    <xdr:colOff>66675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6" r:id="rId5" name="Button 2">
              <controlPr defaultSize="0" print="0" autoFill="0" autoPict="0">
                <anchor moveWithCells="1" sizeWithCells="1">
                  <from>
                    <xdr:col>6</xdr:col>
                    <xdr:colOff>9525</xdr:colOff>
                    <xdr:row>9</xdr:row>
                    <xdr:rowOff>133350</xdr:rowOff>
                  </from>
                  <to>
                    <xdr:col>8</xdr:col>
                    <xdr:colOff>76200</xdr:colOff>
                    <xdr:row>11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7" r:id="rId6" name="Button 3">
              <controlPr defaultSize="0" print="0" autoFill="0" autoPict="0">
                <anchor moveWithCells="1" sizeWithCells="1">
                  <from>
                    <xdr:col>8</xdr:col>
                    <xdr:colOff>142875</xdr:colOff>
                    <xdr:row>7</xdr:row>
                    <xdr:rowOff>47625</xdr:rowOff>
                  </from>
                  <to>
                    <xdr:col>9</xdr:col>
                    <xdr:colOff>0</xdr:colOff>
                    <xdr:row>11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7"/>
  <sheetViews>
    <sheetView showGridLines="0" showRowColHeaders="0" workbookViewId="0"/>
  </sheetViews>
  <sheetFormatPr baseColWidth="10" defaultRowHeight="12" x14ac:dyDescent="0.2"/>
  <cols>
    <col min="1" max="1" width="2.7109375" style="176" customWidth="1"/>
    <col min="2" max="2" width="20" style="269" customWidth="1"/>
    <col min="3" max="9" width="14.7109375" style="176" customWidth="1"/>
    <col min="10" max="256" width="11.42578125" style="176"/>
    <col min="257" max="257" width="2.7109375" style="176" customWidth="1"/>
    <col min="258" max="258" width="20" style="176" customWidth="1"/>
    <col min="259" max="265" width="14.7109375" style="176" customWidth="1"/>
    <col min="266" max="512" width="11.42578125" style="176"/>
    <col min="513" max="513" width="2.7109375" style="176" customWidth="1"/>
    <col min="514" max="514" width="20" style="176" customWidth="1"/>
    <col min="515" max="521" width="14.7109375" style="176" customWidth="1"/>
    <col min="522" max="768" width="11.42578125" style="176"/>
    <col min="769" max="769" width="2.7109375" style="176" customWidth="1"/>
    <col min="770" max="770" width="20" style="176" customWidth="1"/>
    <col min="771" max="777" width="14.7109375" style="176" customWidth="1"/>
    <col min="778" max="1024" width="11.42578125" style="176"/>
    <col min="1025" max="1025" width="2.7109375" style="176" customWidth="1"/>
    <col min="1026" max="1026" width="20" style="176" customWidth="1"/>
    <col min="1027" max="1033" width="14.7109375" style="176" customWidth="1"/>
    <col min="1034" max="1280" width="11.42578125" style="176"/>
    <col min="1281" max="1281" width="2.7109375" style="176" customWidth="1"/>
    <col min="1282" max="1282" width="20" style="176" customWidth="1"/>
    <col min="1283" max="1289" width="14.7109375" style="176" customWidth="1"/>
    <col min="1290" max="1536" width="11.42578125" style="176"/>
    <col min="1537" max="1537" width="2.7109375" style="176" customWidth="1"/>
    <col min="1538" max="1538" width="20" style="176" customWidth="1"/>
    <col min="1539" max="1545" width="14.7109375" style="176" customWidth="1"/>
    <col min="1546" max="1792" width="11.42578125" style="176"/>
    <col min="1793" max="1793" width="2.7109375" style="176" customWidth="1"/>
    <col min="1794" max="1794" width="20" style="176" customWidth="1"/>
    <col min="1795" max="1801" width="14.7109375" style="176" customWidth="1"/>
    <col min="1802" max="2048" width="11.42578125" style="176"/>
    <col min="2049" max="2049" width="2.7109375" style="176" customWidth="1"/>
    <col min="2050" max="2050" width="20" style="176" customWidth="1"/>
    <col min="2051" max="2057" width="14.7109375" style="176" customWidth="1"/>
    <col min="2058" max="2304" width="11.42578125" style="176"/>
    <col min="2305" max="2305" width="2.7109375" style="176" customWidth="1"/>
    <col min="2306" max="2306" width="20" style="176" customWidth="1"/>
    <col min="2307" max="2313" width="14.7109375" style="176" customWidth="1"/>
    <col min="2314" max="2560" width="11.42578125" style="176"/>
    <col min="2561" max="2561" width="2.7109375" style="176" customWidth="1"/>
    <col min="2562" max="2562" width="20" style="176" customWidth="1"/>
    <col min="2563" max="2569" width="14.7109375" style="176" customWidth="1"/>
    <col min="2570" max="2816" width="11.42578125" style="176"/>
    <col min="2817" max="2817" width="2.7109375" style="176" customWidth="1"/>
    <col min="2818" max="2818" width="20" style="176" customWidth="1"/>
    <col min="2819" max="2825" width="14.7109375" style="176" customWidth="1"/>
    <col min="2826" max="3072" width="11.42578125" style="176"/>
    <col min="3073" max="3073" width="2.7109375" style="176" customWidth="1"/>
    <col min="3074" max="3074" width="20" style="176" customWidth="1"/>
    <col min="3075" max="3081" width="14.7109375" style="176" customWidth="1"/>
    <col min="3082" max="3328" width="11.42578125" style="176"/>
    <col min="3329" max="3329" width="2.7109375" style="176" customWidth="1"/>
    <col min="3330" max="3330" width="20" style="176" customWidth="1"/>
    <col min="3331" max="3337" width="14.7109375" style="176" customWidth="1"/>
    <col min="3338" max="3584" width="11.42578125" style="176"/>
    <col min="3585" max="3585" width="2.7109375" style="176" customWidth="1"/>
    <col min="3586" max="3586" width="20" style="176" customWidth="1"/>
    <col min="3587" max="3593" width="14.7109375" style="176" customWidth="1"/>
    <col min="3594" max="3840" width="11.42578125" style="176"/>
    <col min="3841" max="3841" width="2.7109375" style="176" customWidth="1"/>
    <col min="3842" max="3842" width="20" style="176" customWidth="1"/>
    <col min="3843" max="3849" width="14.7109375" style="176" customWidth="1"/>
    <col min="3850" max="4096" width="11.42578125" style="176"/>
    <col min="4097" max="4097" width="2.7109375" style="176" customWidth="1"/>
    <col min="4098" max="4098" width="20" style="176" customWidth="1"/>
    <col min="4099" max="4105" width="14.7109375" style="176" customWidth="1"/>
    <col min="4106" max="4352" width="11.42578125" style="176"/>
    <col min="4353" max="4353" width="2.7109375" style="176" customWidth="1"/>
    <col min="4354" max="4354" width="20" style="176" customWidth="1"/>
    <col min="4355" max="4361" width="14.7109375" style="176" customWidth="1"/>
    <col min="4362" max="4608" width="11.42578125" style="176"/>
    <col min="4609" max="4609" width="2.7109375" style="176" customWidth="1"/>
    <col min="4610" max="4610" width="20" style="176" customWidth="1"/>
    <col min="4611" max="4617" width="14.7109375" style="176" customWidth="1"/>
    <col min="4618" max="4864" width="11.42578125" style="176"/>
    <col min="4865" max="4865" width="2.7109375" style="176" customWidth="1"/>
    <col min="4866" max="4866" width="20" style="176" customWidth="1"/>
    <col min="4867" max="4873" width="14.7109375" style="176" customWidth="1"/>
    <col min="4874" max="5120" width="11.42578125" style="176"/>
    <col min="5121" max="5121" width="2.7109375" style="176" customWidth="1"/>
    <col min="5122" max="5122" width="20" style="176" customWidth="1"/>
    <col min="5123" max="5129" width="14.7109375" style="176" customWidth="1"/>
    <col min="5130" max="5376" width="11.42578125" style="176"/>
    <col min="5377" max="5377" width="2.7109375" style="176" customWidth="1"/>
    <col min="5378" max="5378" width="20" style="176" customWidth="1"/>
    <col min="5379" max="5385" width="14.7109375" style="176" customWidth="1"/>
    <col min="5386" max="5632" width="11.42578125" style="176"/>
    <col min="5633" max="5633" width="2.7109375" style="176" customWidth="1"/>
    <col min="5634" max="5634" width="20" style="176" customWidth="1"/>
    <col min="5635" max="5641" width="14.7109375" style="176" customWidth="1"/>
    <col min="5642" max="5888" width="11.42578125" style="176"/>
    <col min="5889" max="5889" width="2.7109375" style="176" customWidth="1"/>
    <col min="5890" max="5890" width="20" style="176" customWidth="1"/>
    <col min="5891" max="5897" width="14.7109375" style="176" customWidth="1"/>
    <col min="5898" max="6144" width="11.42578125" style="176"/>
    <col min="6145" max="6145" width="2.7109375" style="176" customWidth="1"/>
    <col min="6146" max="6146" width="20" style="176" customWidth="1"/>
    <col min="6147" max="6153" width="14.7109375" style="176" customWidth="1"/>
    <col min="6154" max="6400" width="11.42578125" style="176"/>
    <col min="6401" max="6401" width="2.7109375" style="176" customWidth="1"/>
    <col min="6402" max="6402" width="20" style="176" customWidth="1"/>
    <col min="6403" max="6409" width="14.7109375" style="176" customWidth="1"/>
    <col min="6410" max="6656" width="11.42578125" style="176"/>
    <col min="6657" max="6657" width="2.7109375" style="176" customWidth="1"/>
    <col min="6658" max="6658" width="20" style="176" customWidth="1"/>
    <col min="6659" max="6665" width="14.7109375" style="176" customWidth="1"/>
    <col min="6666" max="6912" width="11.42578125" style="176"/>
    <col min="6913" max="6913" width="2.7109375" style="176" customWidth="1"/>
    <col min="6914" max="6914" width="20" style="176" customWidth="1"/>
    <col min="6915" max="6921" width="14.7109375" style="176" customWidth="1"/>
    <col min="6922" max="7168" width="11.42578125" style="176"/>
    <col min="7169" max="7169" width="2.7109375" style="176" customWidth="1"/>
    <col min="7170" max="7170" width="20" style="176" customWidth="1"/>
    <col min="7171" max="7177" width="14.7109375" style="176" customWidth="1"/>
    <col min="7178" max="7424" width="11.42578125" style="176"/>
    <col min="7425" max="7425" width="2.7109375" style="176" customWidth="1"/>
    <col min="7426" max="7426" width="20" style="176" customWidth="1"/>
    <col min="7427" max="7433" width="14.7109375" style="176" customWidth="1"/>
    <col min="7434" max="7680" width="11.42578125" style="176"/>
    <col min="7681" max="7681" width="2.7109375" style="176" customWidth="1"/>
    <col min="7682" max="7682" width="20" style="176" customWidth="1"/>
    <col min="7683" max="7689" width="14.7109375" style="176" customWidth="1"/>
    <col min="7690" max="7936" width="11.42578125" style="176"/>
    <col min="7937" max="7937" width="2.7109375" style="176" customWidth="1"/>
    <col min="7938" max="7938" width="20" style="176" customWidth="1"/>
    <col min="7939" max="7945" width="14.7109375" style="176" customWidth="1"/>
    <col min="7946" max="8192" width="11.42578125" style="176"/>
    <col min="8193" max="8193" width="2.7109375" style="176" customWidth="1"/>
    <col min="8194" max="8194" width="20" style="176" customWidth="1"/>
    <col min="8195" max="8201" width="14.7109375" style="176" customWidth="1"/>
    <col min="8202" max="8448" width="11.42578125" style="176"/>
    <col min="8449" max="8449" width="2.7109375" style="176" customWidth="1"/>
    <col min="8450" max="8450" width="20" style="176" customWidth="1"/>
    <col min="8451" max="8457" width="14.7109375" style="176" customWidth="1"/>
    <col min="8458" max="8704" width="11.42578125" style="176"/>
    <col min="8705" max="8705" width="2.7109375" style="176" customWidth="1"/>
    <col min="8706" max="8706" width="20" style="176" customWidth="1"/>
    <col min="8707" max="8713" width="14.7109375" style="176" customWidth="1"/>
    <col min="8714" max="8960" width="11.42578125" style="176"/>
    <col min="8961" max="8961" width="2.7109375" style="176" customWidth="1"/>
    <col min="8962" max="8962" width="20" style="176" customWidth="1"/>
    <col min="8963" max="8969" width="14.7109375" style="176" customWidth="1"/>
    <col min="8970" max="9216" width="11.42578125" style="176"/>
    <col min="9217" max="9217" width="2.7109375" style="176" customWidth="1"/>
    <col min="9218" max="9218" width="20" style="176" customWidth="1"/>
    <col min="9219" max="9225" width="14.7109375" style="176" customWidth="1"/>
    <col min="9226" max="9472" width="11.42578125" style="176"/>
    <col min="9473" max="9473" width="2.7109375" style="176" customWidth="1"/>
    <col min="9474" max="9474" width="20" style="176" customWidth="1"/>
    <col min="9475" max="9481" width="14.7109375" style="176" customWidth="1"/>
    <col min="9482" max="9728" width="11.42578125" style="176"/>
    <col min="9729" max="9729" width="2.7109375" style="176" customWidth="1"/>
    <col min="9730" max="9730" width="20" style="176" customWidth="1"/>
    <col min="9731" max="9737" width="14.7109375" style="176" customWidth="1"/>
    <col min="9738" max="9984" width="11.42578125" style="176"/>
    <col min="9985" max="9985" width="2.7109375" style="176" customWidth="1"/>
    <col min="9986" max="9986" width="20" style="176" customWidth="1"/>
    <col min="9987" max="9993" width="14.7109375" style="176" customWidth="1"/>
    <col min="9994" max="10240" width="11.42578125" style="176"/>
    <col min="10241" max="10241" width="2.7109375" style="176" customWidth="1"/>
    <col min="10242" max="10242" width="20" style="176" customWidth="1"/>
    <col min="10243" max="10249" width="14.7109375" style="176" customWidth="1"/>
    <col min="10250" max="10496" width="11.42578125" style="176"/>
    <col min="10497" max="10497" width="2.7109375" style="176" customWidth="1"/>
    <col min="10498" max="10498" width="20" style="176" customWidth="1"/>
    <col min="10499" max="10505" width="14.7109375" style="176" customWidth="1"/>
    <col min="10506" max="10752" width="11.42578125" style="176"/>
    <col min="10753" max="10753" width="2.7109375" style="176" customWidth="1"/>
    <col min="10754" max="10754" width="20" style="176" customWidth="1"/>
    <col min="10755" max="10761" width="14.7109375" style="176" customWidth="1"/>
    <col min="10762" max="11008" width="11.42578125" style="176"/>
    <col min="11009" max="11009" width="2.7109375" style="176" customWidth="1"/>
    <col min="11010" max="11010" width="20" style="176" customWidth="1"/>
    <col min="11011" max="11017" width="14.7109375" style="176" customWidth="1"/>
    <col min="11018" max="11264" width="11.42578125" style="176"/>
    <col min="11265" max="11265" width="2.7109375" style="176" customWidth="1"/>
    <col min="11266" max="11266" width="20" style="176" customWidth="1"/>
    <col min="11267" max="11273" width="14.7109375" style="176" customWidth="1"/>
    <col min="11274" max="11520" width="11.42578125" style="176"/>
    <col min="11521" max="11521" width="2.7109375" style="176" customWidth="1"/>
    <col min="11522" max="11522" width="20" style="176" customWidth="1"/>
    <col min="11523" max="11529" width="14.7109375" style="176" customWidth="1"/>
    <col min="11530" max="11776" width="11.42578125" style="176"/>
    <col min="11777" max="11777" width="2.7109375" style="176" customWidth="1"/>
    <col min="11778" max="11778" width="20" style="176" customWidth="1"/>
    <col min="11779" max="11785" width="14.7109375" style="176" customWidth="1"/>
    <col min="11786" max="12032" width="11.42578125" style="176"/>
    <col min="12033" max="12033" width="2.7109375" style="176" customWidth="1"/>
    <col min="12034" max="12034" width="20" style="176" customWidth="1"/>
    <col min="12035" max="12041" width="14.7109375" style="176" customWidth="1"/>
    <col min="12042" max="12288" width="11.42578125" style="176"/>
    <col min="12289" max="12289" width="2.7109375" style="176" customWidth="1"/>
    <col min="12290" max="12290" width="20" style="176" customWidth="1"/>
    <col min="12291" max="12297" width="14.7109375" style="176" customWidth="1"/>
    <col min="12298" max="12544" width="11.42578125" style="176"/>
    <col min="12545" max="12545" width="2.7109375" style="176" customWidth="1"/>
    <col min="12546" max="12546" width="20" style="176" customWidth="1"/>
    <col min="12547" max="12553" width="14.7109375" style="176" customWidth="1"/>
    <col min="12554" max="12800" width="11.42578125" style="176"/>
    <col min="12801" max="12801" width="2.7109375" style="176" customWidth="1"/>
    <col min="12802" max="12802" width="20" style="176" customWidth="1"/>
    <col min="12803" max="12809" width="14.7109375" style="176" customWidth="1"/>
    <col min="12810" max="13056" width="11.42578125" style="176"/>
    <col min="13057" max="13057" width="2.7109375" style="176" customWidth="1"/>
    <col min="13058" max="13058" width="20" style="176" customWidth="1"/>
    <col min="13059" max="13065" width="14.7109375" style="176" customWidth="1"/>
    <col min="13066" max="13312" width="11.42578125" style="176"/>
    <col min="13313" max="13313" width="2.7109375" style="176" customWidth="1"/>
    <col min="13314" max="13314" width="20" style="176" customWidth="1"/>
    <col min="13315" max="13321" width="14.7109375" style="176" customWidth="1"/>
    <col min="13322" max="13568" width="11.42578125" style="176"/>
    <col min="13569" max="13569" width="2.7109375" style="176" customWidth="1"/>
    <col min="13570" max="13570" width="20" style="176" customWidth="1"/>
    <col min="13571" max="13577" width="14.7109375" style="176" customWidth="1"/>
    <col min="13578" max="13824" width="11.42578125" style="176"/>
    <col min="13825" max="13825" width="2.7109375" style="176" customWidth="1"/>
    <col min="13826" max="13826" width="20" style="176" customWidth="1"/>
    <col min="13827" max="13833" width="14.7109375" style="176" customWidth="1"/>
    <col min="13834" max="14080" width="11.42578125" style="176"/>
    <col min="14081" max="14081" width="2.7109375" style="176" customWidth="1"/>
    <col min="14082" max="14082" width="20" style="176" customWidth="1"/>
    <col min="14083" max="14089" width="14.7109375" style="176" customWidth="1"/>
    <col min="14090" max="14336" width="11.42578125" style="176"/>
    <col min="14337" max="14337" width="2.7109375" style="176" customWidth="1"/>
    <col min="14338" max="14338" width="20" style="176" customWidth="1"/>
    <col min="14339" max="14345" width="14.7109375" style="176" customWidth="1"/>
    <col min="14346" max="14592" width="11.42578125" style="176"/>
    <col min="14593" max="14593" width="2.7109375" style="176" customWidth="1"/>
    <col min="14594" max="14594" width="20" style="176" customWidth="1"/>
    <col min="14595" max="14601" width="14.7109375" style="176" customWidth="1"/>
    <col min="14602" max="14848" width="11.42578125" style="176"/>
    <col min="14849" max="14849" width="2.7109375" style="176" customWidth="1"/>
    <col min="14850" max="14850" width="20" style="176" customWidth="1"/>
    <col min="14851" max="14857" width="14.7109375" style="176" customWidth="1"/>
    <col min="14858" max="15104" width="11.42578125" style="176"/>
    <col min="15105" max="15105" width="2.7109375" style="176" customWidth="1"/>
    <col min="15106" max="15106" width="20" style="176" customWidth="1"/>
    <col min="15107" max="15113" width="14.7109375" style="176" customWidth="1"/>
    <col min="15114" max="15360" width="11.42578125" style="176"/>
    <col min="15361" max="15361" width="2.7109375" style="176" customWidth="1"/>
    <col min="15362" max="15362" width="20" style="176" customWidth="1"/>
    <col min="15363" max="15369" width="14.7109375" style="176" customWidth="1"/>
    <col min="15370" max="15616" width="11.42578125" style="176"/>
    <col min="15617" max="15617" width="2.7109375" style="176" customWidth="1"/>
    <col min="15618" max="15618" width="20" style="176" customWidth="1"/>
    <col min="15619" max="15625" width="14.7109375" style="176" customWidth="1"/>
    <col min="15626" max="15872" width="11.42578125" style="176"/>
    <col min="15873" max="15873" width="2.7109375" style="176" customWidth="1"/>
    <col min="15874" max="15874" width="20" style="176" customWidth="1"/>
    <col min="15875" max="15881" width="14.7109375" style="176" customWidth="1"/>
    <col min="15882" max="16128" width="11.42578125" style="176"/>
    <col min="16129" max="16129" width="2.7109375" style="176" customWidth="1"/>
    <col min="16130" max="16130" width="20" style="176" customWidth="1"/>
    <col min="16131" max="16137" width="14.7109375" style="176" customWidth="1"/>
    <col min="16138" max="16384" width="11.42578125" style="176"/>
  </cols>
  <sheetData>
    <row r="1" spans="1:9" ht="12.75" thickBot="1" x14ac:dyDescent="0.25"/>
    <row r="2" spans="1:9" x14ac:dyDescent="0.2">
      <c r="B2" s="629"/>
      <c r="C2" s="270" t="s">
        <v>167</v>
      </c>
      <c r="D2" s="271" t="s">
        <v>167</v>
      </c>
      <c r="E2" s="272" t="s">
        <v>167</v>
      </c>
      <c r="G2" s="560" t="s">
        <v>168</v>
      </c>
      <c r="H2" s="560"/>
      <c r="I2" s="560"/>
    </row>
    <row r="3" spans="1:9" ht="24" x14ac:dyDescent="0.2">
      <c r="B3" s="630"/>
      <c r="C3" s="273" t="s">
        <v>169</v>
      </c>
      <c r="D3" s="274" t="s">
        <v>170</v>
      </c>
      <c r="E3" s="275" t="s">
        <v>171</v>
      </c>
      <c r="G3" s="560"/>
      <c r="H3" s="560"/>
      <c r="I3" s="560"/>
    </row>
    <row r="4" spans="1:9" x14ac:dyDescent="0.2">
      <c r="B4" s="276" t="s">
        <v>172</v>
      </c>
      <c r="C4" s="332">
        <f>'203'!C4</f>
        <v>100</v>
      </c>
      <c r="D4" s="333">
        <f>'203'!D4</f>
        <v>100</v>
      </c>
      <c r="E4" s="334">
        <f>'203'!E4</f>
        <v>50000</v>
      </c>
      <c r="G4" s="561" t="s">
        <v>218</v>
      </c>
      <c r="H4" s="562"/>
      <c r="I4" s="562"/>
    </row>
    <row r="5" spans="1:9" x14ac:dyDescent="0.2">
      <c r="B5" s="276" t="s">
        <v>174</v>
      </c>
      <c r="C5" s="332">
        <f>'203'!C5</f>
        <v>700</v>
      </c>
      <c r="D5" s="333">
        <f>'203'!D5</f>
        <v>20</v>
      </c>
      <c r="E5" s="334">
        <f>'203'!E5</f>
        <v>50000</v>
      </c>
      <c r="G5" s="562"/>
      <c r="H5" s="562"/>
      <c r="I5" s="562"/>
    </row>
    <row r="6" spans="1:9" x14ac:dyDescent="0.2">
      <c r="B6" s="276" t="s">
        <v>175</v>
      </c>
      <c r="C6" s="332">
        <f>'203'!C6</f>
        <v>300</v>
      </c>
      <c r="D6" s="333">
        <f>'203'!D6</f>
        <v>200</v>
      </c>
      <c r="E6" s="334">
        <f>'203'!E6</f>
        <v>1000</v>
      </c>
      <c r="G6" s="562"/>
      <c r="H6" s="562"/>
      <c r="I6" s="562"/>
    </row>
    <row r="7" spans="1:9" x14ac:dyDescent="0.2">
      <c r="B7" s="276" t="s">
        <v>176</v>
      </c>
      <c r="C7" s="332">
        <f>'203'!C7</f>
        <v>1000</v>
      </c>
      <c r="D7" s="333">
        <f>'203'!D7</f>
        <v>200</v>
      </c>
      <c r="E7" s="334">
        <f>'203'!E7</f>
        <v>80000</v>
      </c>
      <c r="G7" s="562"/>
      <c r="H7" s="562"/>
      <c r="I7" s="562"/>
    </row>
    <row r="8" spans="1:9" x14ac:dyDescent="0.2">
      <c r="B8" s="276" t="s">
        <v>177</v>
      </c>
      <c r="C8" s="332">
        <f>'203'!C8</f>
        <v>2000</v>
      </c>
      <c r="D8" s="333">
        <f>'203'!D8</f>
        <v>380</v>
      </c>
      <c r="E8" s="334">
        <f>'203'!E8</f>
        <v>130000</v>
      </c>
      <c r="G8" s="562"/>
      <c r="H8" s="562"/>
      <c r="I8" s="562"/>
    </row>
    <row r="9" spans="1:9" x14ac:dyDescent="0.2">
      <c r="B9" s="276" t="s">
        <v>178</v>
      </c>
      <c r="C9" s="332">
        <f>'203'!C9</f>
        <v>2200</v>
      </c>
      <c r="D9" s="333">
        <f>'203'!D9</f>
        <v>420</v>
      </c>
      <c r="E9" s="334">
        <f>'203'!E9</f>
        <v>270000</v>
      </c>
      <c r="G9" s="562"/>
      <c r="H9" s="562"/>
      <c r="I9" s="562"/>
    </row>
    <row r="10" spans="1:9" ht="12.75" thickBot="1" x14ac:dyDescent="0.25">
      <c r="B10" s="280" t="s">
        <v>179</v>
      </c>
      <c r="C10" s="335">
        <f>'203'!C10</f>
        <v>800</v>
      </c>
      <c r="D10" s="336">
        <f>'203'!D10</f>
        <v>100</v>
      </c>
      <c r="E10" s="337">
        <f>'203'!E10</f>
        <v>10000</v>
      </c>
      <c r="G10" s="562"/>
      <c r="H10" s="562"/>
      <c r="I10" s="562"/>
    </row>
    <row r="11" spans="1:9" ht="12.75" thickBot="1" x14ac:dyDescent="0.25">
      <c r="B11" s="284"/>
      <c r="C11" s="285">
        <f>SUM(C4:C10)</f>
        <v>7100</v>
      </c>
      <c r="D11" s="286">
        <f>SUM(D4:D10)</f>
        <v>1420</v>
      </c>
      <c r="E11" s="287">
        <f>SUM(E4:E10)</f>
        <v>591000</v>
      </c>
      <c r="G11" s="562"/>
      <c r="H11" s="562"/>
      <c r="I11" s="562"/>
    </row>
    <row r="13" spans="1:9" ht="12.75" thickBot="1" x14ac:dyDescent="0.25"/>
    <row r="14" spans="1:9" ht="18" customHeight="1" x14ac:dyDescent="0.2">
      <c r="A14" s="683" t="s">
        <v>263</v>
      </c>
      <c r="B14" s="288" t="s">
        <v>180</v>
      </c>
      <c r="C14" s="289" t="s">
        <v>46</v>
      </c>
      <c r="D14" s="290" t="s">
        <v>181</v>
      </c>
      <c r="E14" s="291" t="s">
        <v>48</v>
      </c>
      <c r="F14" s="292" t="s">
        <v>49</v>
      </c>
      <c r="G14" s="290" t="s">
        <v>182</v>
      </c>
      <c r="H14" s="290" t="s">
        <v>183</v>
      </c>
      <c r="I14" s="291" t="s">
        <v>184</v>
      </c>
    </row>
    <row r="15" spans="1:9" x14ac:dyDescent="0.2">
      <c r="A15" s="717"/>
      <c r="B15" s="631" t="s">
        <v>185</v>
      </c>
      <c r="C15" s="293" t="s">
        <v>186</v>
      </c>
      <c r="D15" s="294" t="s">
        <v>187</v>
      </c>
      <c r="E15" s="295" t="s">
        <v>188</v>
      </c>
      <c r="F15" s="296" t="s">
        <v>189</v>
      </c>
      <c r="G15" s="294" t="s">
        <v>190</v>
      </c>
      <c r="H15" s="297" t="s">
        <v>191</v>
      </c>
      <c r="I15" s="298" t="s">
        <v>192</v>
      </c>
    </row>
    <row r="16" spans="1:9" ht="25.5" customHeight="1" thickBot="1" x14ac:dyDescent="0.25">
      <c r="A16" s="717"/>
      <c r="B16" s="632"/>
      <c r="C16" s="299"/>
      <c r="D16" s="300"/>
      <c r="E16" s="301"/>
      <c r="F16" s="369">
        <f>'203'!F16</f>
        <v>50000</v>
      </c>
      <c r="G16" s="370">
        <f>'203'!G16</f>
        <v>75000</v>
      </c>
      <c r="H16" s="370">
        <f>'203'!H16</f>
        <v>80000</v>
      </c>
      <c r="I16" s="304"/>
    </row>
    <row r="17" spans="1:9" ht="12.75" customHeight="1" x14ac:dyDescent="0.2">
      <c r="A17" s="717"/>
      <c r="B17" s="305" t="s">
        <v>193</v>
      </c>
      <c r="C17" s="675">
        <f>'203'!C17:C18</f>
        <v>60000</v>
      </c>
      <c r="D17" s="677">
        <f>'203'!D17:D18</f>
        <v>40000</v>
      </c>
      <c r="E17" s="679">
        <f>'203'!E17:E18</f>
        <v>35000</v>
      </c>
      <c r="F17" s="681">
        <f>'203'!F17:F18</f>
        <v>80000</v>
      </c>
      <c r="G17" s="677">
        <f>'203'!G17:G18</f>
        <v>150000</v>
      </c>
      <c r="H17" s="677">
        <f>'203'!H17:H18</f>
        <v>170000</v>
      </c>
      <c r="I17" s="679">
        <f>'203'!I17:I18</f>
        <v>100000</v>
      </c>
    </row>
    <row r="18" spans="1:9" ht="12.75" thickBot="1" x14ac:dyDescent="0.25">
      <c r="A18" s="717"/>
      <c r="B18" s="280" t="s">
        <v>194</v>
      </c>
      <c r="C18" s="777"/>
      <c r="D18" s="778"/>
      <c r="E18" s="779"/>
      <c r="F18" s="682"/>
      <c r="G18" s="678"/>
      <c r="H18" s="678"/>
      <c r="I18" s="680"/>
    </row>
    <row r="19" spans="1:9" x14ac:dyDescent="0.2">
      <c r="A19" s="717"/>
      <c r="B19" s="305" t="s">
        <v>195</v>
      </c>
      <c r="C19" s="763"/>
      <c r="D19" s="765"/>
      <c r="E19" s="767"/>
      <c r="F19" s="664"/>
      <c r="G19" s="641"/>
      <c r="H19" s="641"/>
      <c r="I19" s="643"/>
    </row>
    <row r="20" spans="1:9" x14ac:dyDescent="0.2">
      <c r="A20" s="717"/>
      <c r="B20" s="276" t="s">
        <v>46</v>
      </c>
      <c r="C20" s="764"/>
      <c r="D20" s="766"/>
      <c r="E20" s="768"/>
      <c r="F20" s="665"/>
      <c r="G20" s="642"/>
      <c r="H20" s="642"/>
      <c r="I20" s="644"/>
    </row>
    <row r="21" spans="1:9" x14ac:dyDescent="0.2">
      <c r="A21" s="717"/>
      <c r="B21" s="306" t="s">
        <v>195</v>
      </c>
      <c r="C21" s="769"/>
      <c r="D21" s="776"/>
      <c r="E21" s="768"/>
      <c r="F21" s="775"/>
      <c r="G21" s="656"/>
      <c r="H21" s="656"/>
      <c r="I21" s="647"/>
    </row>
    <row r="22" spans="1:9" x14ac:dyDescent="0.2">
      <c r="A22" s="717"/>
      <c r="B22" s="276" t="s">
        <v>181</v>
      </c>
      <c r="C22" s="769"/>
      <c r="D22" s="776"/>
      <c r="E22" s="768"/>
      <c r="F22" s="665"/>
      <c r="G22" s="642"/>
      <c r="H22" s="642"/>
      <c r="I22" s="644"/>
    </row>
    <row r="23" spans="1:9" x14ac:dyDescent="0.2">
      <c r="A23" s="717"/>
      <c r="B23" s="306" t="s">
        <v>195</v>
      </c>
      <c r="C23" s="769"/>
      <c r="D23" s="771"/>
      <c r="E23" s="773"/>
      <c r="F23" s="775"/>
      <c r="G23" s="656"/>
      <c r="H23" s="656"/>
      <c r="I23" s="647"/>
    </row>
    <row r="24" spans="1:9" ht="12.75" thickBot="1" x14ac:dyDescent="0.25">
      <c r="A24" s="717"/>
      <c r="B24" s="280" t="s">
        <v>48</v>
      </c>
      <c r="C24" s="770"/>
      <c r="D24" s="772"/>
      <c r="E24" s="774"/>
      <c r="F24" s="666"/>
      <c r="G24" s="657"/>
      <c r="H24" s="657"/>
      <c r="I24" s="658"/>
    </row>
    <row r="25" spans="1:9" x14ac:dyDescent="0.2">
      <c r="A25" s="717"/>
      <c r="B25" s="305" t="s">
        <v>196</v>
      </c>
      <c r="C25" s="687"/>
      <c r="D25" s="688"/>
      <c r="E25" s="689"/>
      <c r="F25" s="664"/>
      <c r="G25" s="641"/>
      <c r="H25" s="641"/>
      <c r="I25" s="643"/>
    </row>
    <row r="26" spans="1:9" ht="12.75" thickBot="1" x14ac:dyDescent="0.25">
      <c r="A26" s="717"/>
      <c r="B26" s="280" t="s">
        <v>194</v>
      </c>
      <c r="C26" s="655"/>
      <c r="D26" s="657"/>
      <c r="E26" s="658"/>
      <c r="F26" s="666"/>
      <c r="G26" s="657"/>
      <c r="H26" s="657"/>
      <c r="I26" s="658"/>
    </row>
    <row r="27" spans="1:9" ht="12.75" customHeight="1" x14ac:dyDescent="0.2">
      <c r="A27" s="717"/>
      <c r="B27" s="662" t="s">
        <v>215</v>
      </c>
      <c r="C27" s="645"/>
      <c r="D27" s="641"/>
      <c r="E27" s="643"/>
      <c r="F27" s="664"/>
      <c r="G27" s="641"/>
      <c r="H27" s="641"/>
      <c r="I27" s="643"/>
    </row>
    <row r="28" spans="1:9" ht="12.75" thickBot="1" x14ac:dyDescent="0.25">
      <c r="A28" s="717"/>
      <c r="B28" s="686"/>
      <c r="C28" s="687"/>
      <c r="D28" s="688"/>
      <c r="E28" s="689"/>
      <c r="F28" s="690"/>
      <c r="G28" s="688"/>
      <c r="H28" s="688"/>
      <c r="I28" s="689"/>
    </row>
    <row r="29" spans="1:9" x14ac:dyDescent="0.2">
      <c r="A29" s="717"/>
      <c r="B29" s="700" t="s">
        <v>198</v>
      </c>
      <c r="C29" s="701"/>
      <c r="D29" s="641"/>
      <c r="E29" s="702"/>
      <c r="F29" s="784">
        <f>'203'!F29:F30</f>
        <v>2</v>
      </c>
      <c r="G29" s="780">
        <f>'203'!G29:G30</f>
        <v>2.7</v>
      </c>
      <c r="H29" s="780">
        <f>'203'!H29:H30</f>
        <v>3</v>
      </c>
      <c r="I29" s="782">
        <f>'203'!I29:I30</f>
        <v>0.15</v>
      </c>
    </row>
    <row r="30" spans="1:9" x14ac:dyDescent="0.2">
      <c r="A30" s="717"/>
      <c r="B30" s="695"/>
      <c r="C30" s="696"/>
      <c r="D30" s="642"/>
      <c r="E30" s="703"/>
      <c r="F30" s="785"/>
      <c r="G30" s="781"/>
      <c r="H30" s="781"/>
      <c r="I30" s="783"/>
    </row>
    <row r="31" spans="1:9" x14ac:dyDescent="0.2">
      <c r="A31" s="717"/>
      <c r="B31" s="695" t="s">
        <v>199</v>
      </c>
      <c r="C31" s="696"/>
      <c r="D31" s="656"/>
      <c r="E31" s="647"/>
      <c r="F31" s="697"/>
      <c r="G31" s="698"/>
      <c r="H31" s="698"/>
      <c r="I31" s="699"/>
    </row>
    <row r="32" spans="1:9" x14ac:dyDescent="0.2">
      <c r="A32" s="717"/>
      <c r="B32" s="695"/>
      <c r="C32" s="696"/>
      <c r="D32" s="642"/>
      <c r="E32" s="644"/>
      <c r="F32" s="697"/>
      <c r="G32" s="698"/>
      <c r="H32" s="698"/>
      <c r="I32" s="699"/>
    </row>
    <row r="33" spans="1:9" x14ac:dyDescent="0.2">
      <c r="A33" s="717"/>
      <c r="B33" s="695" t="s">
        <v>200</v>
      </c>
      <c r="C33" s="696"/>
      <c r="D33" s="711"/>
      <c r="E33" s="703"/>
      <c r="F33" s="697"/>
      <c r="G33" s="698"/>
      <c r="H33" s="698"/>
      <c r="I33" s="699"/>
    </row>
    <row r="34" spans="1:9" ht="12.75" thickBot="1" x14ac:dyDescent="0.25">
      <c r="A34" s="717"/>
      <c r="B34" s="631"/>
      <c r="C34" s="654"/>
      <c r="D34" s="656"/>
      <c r="E34" s="647"/>
      <c r="F34" s="712"/>
      <c r="G34" s="706"/>
      <c r="H34" s="706"/>
      <c r="I34" s="707"/>
    </row>
    <row r="35" spans="1:9" x14ac:dyDescent="0.2">
      <c r="A35" s="717"/>
      <c r="B35" s="708" t="s">
        <v>201</v>
      </c>
      <c r="C35" s="701"/>
      <c r="D35" s="710"/>
      <c r="E35" s="702"/>
      <c r="F35" s="701"/>
      <c r="G35" s="710"/>
      <c r="H35" s="710"/>
      <c r="I35" s="702"/>
    </row>
    <row r="36" spans="1:9" x14ac:dyDescent="0.2">
      <c r="A36" s="717"/>
      <c r="B36" s="709"/>
      <c r="C36" s="696"/>
      <c r="D36" s="711"/>
      <c r="E36" s="703"/>
      <c r="F36" s="696"/>
      <c r="G36" s="711"/>
      <c r="H36" s="711"/>
      <c r="I36" s="703"/>
    </row>
    <row r="37" spans="1:9" x14ac:dyDescent="0.2">
      <c r="A37" s="717"/>
      <c r="B37" s="709" t="s">
        <v>202</v>
      </c>
      <c r="C37" s="696"/>
      <c r="D37" s="711"/>
      <c r="E37" s="703"/>
      <c r="F37" s="696"/>
      <c r="G37" s="711"/>
      <c r="H37" s="711"/>
      <c r="I37" s="703"/>
    </row>
    <row r="38" spans="1:9" ht="12.75" thickBot="1" x14ac:dyDescent="0.25">
      <c r="A38" s="717"/>
      <c r="B38" s="715"/>
      <c r="C38" s="716"/>
      <c r="D38" s="713"/>
      <c r="E38" s="714"/>
      <c r="F38" s="716"/>
      <c r="G38" s="713"/>
      <c r="H38" s="713"/>
      <c r="I38" s="714"/>
    </row>
    <row r="39" spans="1:9" x14ac:dyDescent="0.2">
      <c r="B39" s="307"/>
    </row>
    <row r="40" spans="1:9" hidden="1" x14ac:dyDescent="0.2">
      <c r="B40" s="307"/>
    </row>
    <row r="41" spans="1:9" hidden="1" x14ac:dyDescent="0.2">
      <c r="B41" s="308"/>
      <c r="C41" s="309"/>
      <c r="D41" s="309"/>
      <c r="E41" s="309"/>
      <c r="F41" s="309"/>
      <c r="G41" s="309"/>
      <c r="H41" s="309"/>
      <c r="I41" s="310"/>
    </row>
    <row r="42" spans="1:9" hidden="1" x14ac:dyDescent="0.2">
      <c r="B42" s="311" t="s">
        <v>189</v>
      </c>
      <c r="C42" s="312">
        <f>$F$16</f>
        <v>50000</v>
      </c>
      <c r="D42" s="313"/>
      <c r="E42" s="313"/>
      <c r="I42" s="314"/>
    </row>
    <row r="43" spans="1:9" hidden="1" x14ac:dyDescent="0.2">
      <c r="B43" s="311" t="s">
        <v>203</v>
      </c>
      <c r="C43" s="315">
        <f>F27</f>
        <v>0</v>
      </c>
      <c r="D43" s="316"/>
      <c r="E43" s="316"/>
      <c r="I43" s="314"/>
    </row>
    <row r="44" spans="1:9" hidden="1" x14ac:dyDescent="0.2">
      <c r="B44" s="311" t="s">
        <v>204</v>
      </c>
      <c r="C44" s="313"/>
      <c r="D44" s="313"/>
      <c r="E44" s="312">
        <f>SUM(C42:C43)</f>
        <v>50000</v>
      </c>
      <c r="I44" s="314"/>
    </row>
    <row r="45" spans="1:9" hidden="1" x14ac:dyDescent="0.2">
      <c r="B45" s="311" t="s">
        <v>205</v>
      </c>
      <c r="C45" s="312">
        <f>$G$16</f>
        <v>75000</v>
      </c>
      <c r="D45" s="313"/>
      <c r="E45" s="313"/>
      <c r="I45" s="314"/>
    </row>
    <row r="46" spans="1:9" hidden="1" x14ac:dyDescent="0.2">
      <c r="B46" s="311" t="s">
        <v>206</v>
      </c>
      <c r="C46" s="315">
        <f>G27</f>
        <v>0</v>
      </c>
      <c r="D46" s="316"/>
      <c r="E46" s="313"/>
      <c r="I46" s="314"/>
    </row>
    <row r="47" spans="1:9" hidden="1" x14ac:dyDescent="0.2">
      <c r="B47" s="311" t="s">
        <v>207</v>
      </c>
      <c r="C47" s="313"/>
      <c r="D47" s="312">
        <f>SUM(C45:C46)</f>
        <v>75000</v>
      </c>
      <c r="E47" s="313"/>
      <c r="I47" s="314"/>
    </row>
    <row r="48" spans="1:9" hidden="1" x14ac:dyDescent="0.2">
      <c r="B48" s="311" t="s">
        <v>208</v>
      </c>
      <c r="C48" s="312">
        <f>$H$16</f>
        <v>80000</v>
      </c>
      <c r="D48" s="313"/>
      <c r="E48" s="313"/>
      <c r="I48" s="314"/>
    </row>
    <row r="49" spans="2:9" hidden="1" x14ac:dyDescent="0.2">
      <c r="B49" s="311" t="s">
        <v>209</v>
      </c>
      <c r="C49" s="315">
        <f>H27</f>
        <v>0</v>
      </c>
      <c r="D49" s="316"/>
      <c r="E49" s="313"/>
      <c r="I49" s="314"/>
    </row>
    <row r="50" spans="2:9" hidden="1" x14ac:dyDescent="0.2">
      <c r="B50" s="311" t="s">
        <v>210</v>
      </c>
      <c r="C50" s="313"/>
      <c r="D50" s="315">
        <f>SUM(C48:C49)</f>
        <v>80000</v>
      </c>
      <c r="E50" s="316"/>
      <c r="I50" s="314"/>
    </row>
    <row r="51" spans="2:9" hidden="1" x14ac:dyDescent="0.2">
      <c r="B51" s="311" t="s">
        <v>211</v>
      </c>
      <c r="C51" s="313"/>
      <c r="D51" s="313"/>
      <c r="E51" s="317">
        <f>D47+D50</f>
        <v>155000</v>
      </c>
      <c r="I51" s="314"/>
    </row>
    <row r="52" spans="2:9" hidden="1" x14ac:dyDescent="0.2">
      <c r="B52" s="311" t="s">
        <v>192</v>
      </c>
      <c r="C52" s="313"/>
      <c r="D52" s="313"/>
      <c r="E52" s="312">
        <f>SUM(E44:E51)</f>
        <v>205000</v>
      </c>
      <c r="I52" s="314"/>
    </row>
    <row r="53" spans="2:9" hidden="1" x14ac:dyDescent="0.2">
      <c r="B53" s="311" t="s">
        <v>212</v>
      </c>
      <c r="C53" s="313"/>
      <c r="D53" s="313"/>
      <c r="E53" s="312">
        <f>I27</f>
        <v>0</v>
      </c>
      <c r="I53" s="314"/>
    </row>
    <row r="54" spans="2:9" ht="12.75" hidden="1" thickBot="1" x14ac:dyDescent="0.25">
      <c r="B54" s="311" t="s">
        <v>213</v>
      </c>
      <c r="C54" s="313"/>
      <c r="D54" s="318"/>
      <c r="E54" s="319">
        <f>E52+E53</f>
        <v>205000</v>
      </c>
      <c r="I54" s="314"/>
    </row>
    <row r="55" spans="2:9" hidden="1" x14ac:dyDescent="0.2">
      <c r="B55" s="311"/>
      <c r="C55" s="313"/>
      <c r="D55" s="313"/>
      <c r="E55" s="313"/>
      <c r="F55" s="313"/>
      <c r="G55" s="313"/>
      <c r="H55" s="313"/>
      <c r="I55" s="314"/>
    </row>
    <row r="56" spans="2:9" ht="12.75" hidden="1" thickBot="1" x14ac:dyDescent="0.25">
      <c r="B56" s="320"/>
      <c r="C56" s="321"/>
      <c r="D56" s="321"/>
      <c r="E56" s="321"/>
      <c r="F56" s="321"/>
      <c r="G56" s="321"/>
      <c r="H56" s="321"/>
      <c r="I56" s="322"/>
    </row>
    <row r="57" spans="2:9" hidden="1" x14ac:dyDescent="0.2"/>
  </sheetData>
  <sheetProtection password="A501" sheet="1" objects="1" scenarios="1"/>
  <mergeCells count="88">
    <mergeCell ref="H37:H38"/>
    <mergeCell ref="I37:I38"/>
    <mergeCell ref="B37:B38"/>
    <mergeCell ref="C37:C38"/>
    <mergeCell ref="D37:D38"/>
    <mergeCell ref="E37:E38"/>
    <mergeCell ref="F37:F38"/>
    <mergeCell ref="G37:G38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1:H22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C25:C26"/>
    <mergeCell ref="D25:D26"/>
    <mergeCell ref="E25:E26"/>
    <mergeCell ref="F25:F26"/>
    <mergeCell ref="G25:G26"/>
    <mergeCell ref="H25:H26"/>
    <mergeCell ref="G19:G20"/>
    <mergeCell ref="H19:H20"/>
    <mergeCell ref="I19:I20"/>
    <mergeCell ref="I21:I22"/>
    <mergeCell ref="C23:C24"/>
    <mergeCell ref="D23:D24"/>
    <mergeCell ref="E23:E24"/>
    <mergeCell ref="F23:F24"/>
    <mergeCell ref="G23:G24"/>
    <mergeCell ref="H23:H24"/>
    <mergeCell ref="I23:I24"/>
    <mergeCell ref="C21:C22"/>
    <mergeCell ref="D21:D22"/>
    <mergeCell ref="E21:E22"/>
    <mergeCell ref="F21:F22"/>
    <mergeCell ref="G21:G22"/>
    <mergeCell ref="B2:B3"/>
    <mergeCell ref="G2:I3"/>
    <mergeCell ref="G4:I11"/>
    <mergeCell ref="A14:A38"/>
    <mergeCell ref="B15:B16"/>
    <mergeCell ref="C17:C18"/>
    <mergeCell ref="D17:D18"/>
    <mergeCell ref="E17:E18"/>
    <mergeCell ref="F17:F18"/>
    <mergeCell ref="G17:G18"/>
    <mergeCell ref="H17:H18"/>
    <mergeCell ref="I17:I18"/>
    <mergeCell ref="C19:C20"/>
    <mergeCell ref="D19:D20"/>
    <mergeCell ref="E19:E20"/>
    <mergeCell ref="F19:F20"/>
  </mergeCells>
  <pageMargins left="0.70866141732283472" right="0.70866141732283472" top="0.59055118110236227" bottom="0.59055118110236227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889" r:id="rId4" name="Button 1">
              <controlPr defaultSize="0" print="0" autoFill="0" autoPict="0">
                <anchor moveWithCells="1" sizeWithCells="1">
                  <from>
                    <xdr:col>6</xdr:col>
                    <xdr:colOff>0</xdr:colOff>
                    <xdr:row>7</xdr:row>
                    <xdr:rowOff>57150</xdr:rowOff>
                  </from>
                  <to>
                    <xdr:col>8</xdr:col>
                    <xdr:colOff>66675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0" r:id="rId5" name="Button 2">
              <controlPr defaultSize="0" print="0" autoFill="0" autoPict="0">
                <anchor moveWithCells="1" sizeWithCells="1">
                  <from>
                    <xdr:col>6</xdr:col>
                    <xdr:colOff>9525</xdr:colOff>
                    <xdr:row>9</xdr:row>
                    <xdr:rowOff>133350</xdr:rowOff>
                  </from>
                  <to>
                    <xdr:col>8</xdr:col>
                    <xdr:colOff>76200</xdr:colOff>
                    <xdr:row>11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1" r:id="rId6" name="Button 3">
              <controlPr defaultSize="0" print="0" autoFill="0" autoPict="0">
                <anchor moveWithCells="1" sizeWithCells="1">
                  <from>
                    <xdr:col>8</xdr:col>
                    <xdr:colOff>142875</xdr:colOff>
                    <xdr:row>7</xdr:row>
                    <xdr:rowOff>38100</xdr:rowOff>
                  </from>
                  <to>
                    <xdr:col>9</xdr:col>
                    <xdr:colOff>0</xdr:colOff>
                    <xdr:row>11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8"/>
  <sheetViews>
    <sheetView showGridLines="0" showRowColHeaders="0" workbookViewId="0"/>
  </sheetViews>
  <sheetFormatPr baseColWidth="10" defaultRowHeight="12" x14ac:dyDescent="0.2"/>
  <cols>
    <col min="1" max="1" width="2.7109375" style="176" customWidth="1"/>
    <col min="2" max="2" width="20" style="269" customWidth="1"/>
    <col min="3" max="9" width="14.7109375" style="176" customWidth="1"/>
    <col min="10" max="256" width="11.42578125" style="176"/>
    <col min="257" max="257" width="2.7109375" style="176" customWidth="1"/>
    <col min="258" max="258" width="20" style="176" customWidth="1"/>
    <col min="259" max="265" width="14.7109375" style="176" customWidth="1"/>
    <col min="266" max="512" width="11.42578125" style="176"/>
    <col min="513" max="513" width="2.7109375" style="176" customWidth="1"/>
    <col min="514" max="514" width="20" style="176" customWidth="1"/>
    <col min="515" max="521" width="14.7109375" style="176" customWidth="1"/>
    <col min="522" max="768" width="11.42578125" style="176"/>
    <col min="769" max="769" width="2.7109375" style="176" customWidth="1"/>
    <col min="770" max="770" width="20" style="176" customWidth="1"/>
    <col min="771" max="777" width="14.7109375" style="176" customWidth="1"/>
    <col min="778" max="1024" width="11.42578125" style="176"/>
    <col min="1025" max="1025" width="2.7109375" style="176" customWidth="1"/>
    <col min="1026" max="1026" width="20" style="176" customWidth="1"/>
    <col min="1027" max="1033" width="14.7109375" style="176" customWidth="1"/>
    <col min="1034" max="1280" width="11.42578125" style="176"/>
    <col min="1281" max="1281" width="2.7109375" style="176" customWidth="1"/>
    <col min="1282" max="1282" width="20" style="176" customWidth="1"/>
    <col min="1283" max="1289" width="14.7109375" style="176" customWidth="1"/>
    <col min="1290" max="1536" width="11.42578125" style="176"/>
    <col min="1537" max="1537" width="2.7109375" style="176" customWidth="1"/>
    <col min="1538" max="1538" width="20" style="176" customWidth="1"/>
    <col min="1539" max="1545" width="14.7109375" style="176" customWidth="1"/>
    <col min="1546" max="1792" width="11.42578125" style="176"/>
    <col min="1793" max="1793" width="2.7109375" style="176" customWidth="1"/>
    <col min="1794" max="1794" width="20" style="176" customWidth="1"/>
    <col min="1795" max="1801" width="14.7109375" style="176" customWidth="1"/>
    <col min="1802" max="2048" width="11.42578125" style="176"/>
    <col min="2049" max="2049" width="2.7109375" style="176" customWidth="1"/>
    <col min="2050" max="2050" width="20" style="176" customWidth="1"/>
    <col min="2051" max="2057" width="14.7109375" style="176" customWidth="1"/>
    <col min="2058" max="2304" width="11.42578125" style="176"/>
    <col min="2305" max="2305" width="2.7109375" style="176" customWidth="1"/>
    <col min="2306" max="2306" width="20" style="176" customWidth="1"/>
    <col min="2307" max="2313" width="14.7109375" style="176" customWidth="1"/>
    <col min="2314" max="2560" width="11.42578125" style="176"/>
    <col min="2561" max="2561" width="2.7109375" style="176" customWidth="1"/>
    <col min="2562" max="2562" width="20" style="176" customWidth="1"/>
    <col min="2563" max="2569" width="14.7109375" style="176" customWidth="1"/>
    <col min="2570" max="2816" width="11.42578125" style="176"/>
    <col min="2817" max="2817" width="2.7109375" style="176" customWidth="1"/>
    <col min="2818" max="2818" width="20" style="176" customWidth="1"/>
    <col min="2819" max="2825" width="14.7109375" style="176" customWidth="1"/>
    <col min="2826" max="3072" width="11.42578125" style="176"/>
    <col min="3073" max="3073" width="2.7109375" style="176" customWidth="1"/>
    <col min="3074" max="3074" width="20" style="176" customWidth="1"/>
    <col min="3075" max="3081" width="14.7109375" style="176" customWidth="1"/>
    <col min="3082" max="3328" width="11.42578125" style="176"/>
    <col min="3329" max="3329" width="2.7109375" style="176" customWidth="1"/>
    <col min="3330" max="3330" width="20" style="176" customWidth="1"/>
    <col min="3331" max="3337" width="14.7109375" style="176" customWidth="1"/>
    <col min="3338" max="3584" width="11.42578125" style="176"/>
    <col min="3585" max="3585" width="2.7109375" style="176" customWidth="1"/>
    <col min="3586" max="3586" width="20" style="176" customWidth="1"/>
    <col min="3587" max="3593" width="14.7109375" style="176" customWidth="1"/>
    <col min="3594" max="3840" width="11.42578125" style="176"/>
    <col min="3841" max="3841" width="2.7109375" style="176" customWidth="1"/>
    <col min="3842" max="3842" width="20" style="176" customWidth="1"/>
    <col min="3843" max="3849" width="14.7109375" style="176" customWidth="1"/>
    <col min="3850" max="4096" width="11.42578125" style="176"/>
    <col min="4097" max="4097" width="2.7109375" style="176" customWidth="1"/>
    <col min="4098" max="4098" width="20" style="176" customWidth="1"/>
    <col min="4099" max="4105" width="14.7109375" style="176" customWidth="1"/>
    <col min="4106" max="4352" width="11.42578125" style="176"/>
    <col min="4353" max="4353" width="2.7109375" style="176" customWidth="1"/>
    <col min="4354" max="4354" width="20" style="176" customWidth="1"/>
    <col min="4355" max="4361" width="14.7109375" style="176" customWidth="1"/>
    <col min="4362" max="4608" width="11.42578125" style="176"/>
    <col min="4609" max="4609" width="2.7109375" style="176" customWidth="1"/>
    <col min="4610" max="4610" width="20" style="176" customWidth="1"/>
    <col min="4611" max="4617" width="14.7109375" style="176" customWidth="1"/>
    <col min="4618" max="4864" width="11.42578125" style="176"/>
    <col min="4865" max="4865" width="2.7109375" style="176" customWidth="1"/>
    <col min="4866" max="4866" width="20" style="176" customWidth="1"/>
    <col min="4867" max="4873" width="14.7109375" style="176" customWidth="1"/>
    <col min="4874" max="5120" width="11.42578125" style="176"/>
    <col min="5121" max="5121" width="2.7109375" style="176" customWidth="1"/>
    <col min="5122" max="5122" width="20" style="176" customWidth="1"/>
    <col min="5123" max="5129" width="14.7109375" style="176" customWidth="1"/>
    <col min="5130" max="5376" width="11.42578125" style="176"/>
    <col min="5377" max="5377" width="2.7109375" style="176" customWidth="1"/>
    <col min="5378" max="5378" width="20" style="176" customWidth="1"/>
    <col min="5379" max="5385" width="14.7109375" style="176" customWidth="1"/>
    <col min="5386" max="5632" width="11.42578125" style="176"/>
    <col min="5633" max="5633" width="2.7109375" style="176" customWidth="1"/>
    <col min="5634" max="5634" width="20" style="176" customWidth="1"/>
    <col min="5635" max="5641" width="14.7109375" style="176" customWidth="1"/>
    <col min="5642" max="5888" width="11.42578125" style="176"/>
    <col min="5889" max="5889" width="2.7109375" style="176" customWidth="1"/>
    <col min="5890" max="5890" width="20" style="176" customWidth="1"/>
    <col min="5891" max="5897" width="14.7109375" style="176" customWidth="1"/>
    <col min="5898" max="6144" width="11.42578125" style="176"/>
    <col min="6145" max="6145" width="2.7109375" style="176" customWidth="1"/>
    <col min="6146" max="6146" width="20" style="176" customWidth="1"/>
    <col min="6147" max="6153" width="14.7109375" style="176" customWidth="1"/>
    <col min="6154" max="6400" width="11.42578125" style="176"/>
    <col min="6401" max="6401" width="2.7109375" style="176" customWidth="1"/>
    <col min="6402" max="6402" width="20" style="176" customWidth="1"/>
    <col min="6403" max="6409" width="14.7109375" style="176" customWidth="1"/>
    <col min="6410" max="6656" width="11.42578125" style="176"/>
    <col min="6657" max="6657" width="2.7109375" style="176" customWidth="1"/>
    <col min="6658" max="6658" width="20" style="176" customWidth="1"/>
    <col min="6659" max="6665" width="14.7109375" style="176" customWidth="1"/>
    <col min="6666" max="6912" width="11.42578125" style="176"/>
    <col min="6913" max="6913" width="2.7109375" style="176" customWidth="1"/>
    <col min="6914" max="6914" width="20" style="176" customWidth="1"/>
    <col min="6915" max="6921" width="14.7109375" style="176" customWidth="1"/>
    <col min="6922" max="7168" width="11.42578125" style="176"/>
    <col min="7169" max="7169" width="2.7109375" style="176" customWidth="1"/>
    <col min="7170" max="7170" width="20" style="176" customWidth="1"/>
    <col min="7171" max="7177" width="14.7109375" style="176" customWidth="1"/>
    <col min="7178" max="7424" width="11.42578125" style="176"/>
    <col min="7425" max="7425" width="2.7109375" style="176" customWidth="1"/>
    <col min="7426" max="7426" width="20" style="176" customWidth="1"/>
    <col min="7427" max="7433" width="14.7109375" style="176" customWidth="1"/>
    <col min="7434" max="7680" width="11.42578125" style="176"/>
    <col min="7681" max="7681" width="2.7109375" style="176" customWidth="1"/>
    <col min="7682" max="7682" width="20" style="176" customWidth="1"/>
    <col min="7683" max="7689" width="14.7109375" style="176" customWidth="1"/>
    <col min="7690" max="7936" width="11.42578125" style="176"/>
    <col min="7937" max="7937" width="2.7109375" style="176" customWidth="1"/>
    <col min="7938" max="7938" width="20" style="176" customWidth="1"/>
    <col min="7939" max="7945" width="14.7109375" style="176" customWidth="1"/>
    <col min="7946" max="8192" width="11.42578125" style="176"/>
    <col min="8193" max="8193" width="2.7109375" style="176" customWidth="1"/>
    <col min="8194" max="8194" width="20" style="176" customWidth="1"/>
    <col min="8195" max="8201" width="14.7109375" style="176" customWidth="1"/>
    <col min="8202" max="8448" width="11.42578125" style="176"/>
    <col min="8449" max="8449" width="2.7109375" style="176" customWidth="1"/>
    <col min="8450" max="8450" width="20" style="176" customWidth="1"/>
    <col min="8451" max="8457" width="14.7109375" style="176" customWidth="1"/>
    <col min="8458" max="8704" width="11.42578125" style="176"/>
    <col min="8705" max="8705" width="2.7109375" style="176" customWidth="1"/>
    <col min="8706" max="8706" width="20" style="176" customWidth="1"/>
    <col min="8707" max="8713" width="14.7109375" style="176" customWidth="1"/>
    <col min="8714" max="8960" width="11.42578125" style="176"/>
    <col min="8961" max="8961" width="2.7109375" style="176" customWidth="1"/>
    <col min="8962" max="8962" width="20" style="176" customWidth="1"/>
    <col min="8963" max="8969" width="14.7109375" style="176" customWidth="1"/>
    <col min="8970" max="9216" width="11.42578125" style="176"/>
    <col min="9217" max="9217" width="2.7109375" style="176" customWidth="1"/>
    <col min="9218" max="9218" width="20" style="176" customWidth="1"/>
    <col min="9219" max="9225" width="14.7109375" style="176" customWidth="1"/>
    <col min="9226" max="9472" width="11.42578125" style="176"/>
    <col min="9473" max="9473" width="2.7109375" style="176" customWidth="1"/>
    <col min="9474" max="9474" width="20" style="176" customWidth="1"/>
    <col min="9475" max="9481" width="14.7109375" style="176" customWidth="1"/>
    <col min="9482" max="9728" width="11.42578125" style="176"/>
    <col min="9729" max="9729" width="2.7109375" style="176" customWidth="1"/>
    <col min="9730" max="9730" width="20" style="176" customWidth="1"/>
    <col min="9731" max="9737" width="14.7109375" style="176" customWidth="1"/>
    <col min="9738" max="9984" width="11.42578125" style="176"/>
    <col min="9985" max="9985" width="2.7109375" style="176" customWidth="1"/>
    <col min="9986" max="9986" width="20" style="176" customWidth="1"/>
    <col min="9987" max="9993" width="14.7109375" style="176" customWidth="1"/>
    <col min="9994" max="10240" width="11.42578125" style="176"/>
    <col min="10241" max="10241" width="2.7109375" style="176" customWidth="1"/>
    <col min="10242" max="10242" width="20" style="176" customWidth="1"/>
    <col min="10243" max="10249" width="14.7109375" style="176" customWidth="1"/>
    <col min="10250" max="10496" width="11.42578125" style="176"/>
    <col min="10497" max="10497" width="2.7109375" style="176" customWidth="1"/>
    <col min="10498" max="10498" width="20" style="176" customWidth="1"/>
    <col min="10499" max="10505" width="14.7109375" style="176" customWidth="1"/>
    <col min="10506" max="10752" width="11.42578125" style="176"/>
    <col min="10753" max="10753" width="2.7109375" style="176" customWidth="1"/>
    <col min="10754" max="10754" width="20" style="176" customWidth="1"/>
    <col min="10755" max="10761" width="14.7109375" style="176" customWidth="1"/>
    <col min="10762" max="11008" width="11.42578125" style="176"/>
    <col min="11009" max="11009" width="2.7109375" style="176" customWidth="1"/>
    <col min="11010" max="11010" width="20" style="176" customWidth="1"/>
    <col min="11011" max="11017" width="14.7109375" style="176" customWidth="1"/>
    <col min="11018" max="11264" width="11.42578125" style="176"/>
    <col min="11265" max="11265" width="2.7109375" style="176" customWidth="1"/>
    <col min="11266" max="11266" width="20" style="176" customWidth="1"/>
    <col min="11267" max="11273" width="14.7109375" style="176" customWidth="1"/>
    <col min="11274" max="11520" width="11.42578125" style="176"/>
    <col min="11521" max="11521" width="2.7109375" style="176" customWidth="1"/>
    <col min="11522" max="11522" width="20" style="176" customWidth="1"/>
    <col min="11523" max="11529" width="14.7109375" style="176" customWidth="1"/>
    <col min="11530" max="11776" width="11.42578125" style="176"/>
    <col min="11777" max="11777" width="2.7109375" style="176" customWidth="1"/>
    <col min="11778" max="11778" width="20" style="176" customWidth="1"/>
    <col min="11779" max="11785" width="14.7109375" style="176" customWidth="1"/>
    <col min="11786" max="12032" width="11.42578125" style="176"/>
    <col min="12033" max="12033" width="2.7109375" style="176" customWidth="1"/>
    <col min="12034" max="12034" width="20" style="176" customWidth="1"/>
    <col min="12035" max="12041" width="14.7109375" style="176" customWidth="1"/>
    <col min="12042" max="12288" width="11.42578125" style="176"/>
    <col min="12289" max="12289" width="2.7109375" style="176" customWidth="1"/>
    <col min="12290" max="12290" width="20" style="176" customWidth="1"/>
    <col min="12291" max="12297" width="14.7109375" style="176" customWidth="1"/>
    <col min="12298" max="12544" width="11.42578125" style="176"/>
    <col min="12545" max="12545" width="2.7109375" style="176" customWidth="1"/>
    <col min="12546" max="12546" width="20" style="176" customWidth="1"/>
    <col min="12547" max="12553" width="14.7109375" style="176" customWidth="1"/>
    <col min="12554" max="12800" width="11.42578125" style="176"/>
    <col min="12801" max="12801" width="2.7109375" style="176" customWidth="1"/>
    <col min="12802" max="12802" width="20" style="176" customWidth="1"/>
    <col min="12803" max="12809" width="14.7109375" style="176" customWidth="1"/>
    <col min="12810" max="13056" width="11.42578125" style="176"/>
    <col min="13057" max="13057" width="2.7109375" style="176" customWidth="1"/>
    <col min="13058" max="13058" width="20" style="176" customWidth="1"/>
    <col min="13059" max="13065" width="14.7109375" style="176" customWidth="1"/>
    <col min="13066" max="13312" width="11.42578125" style="176"/>
    <col min="13313" max="13313" width="2.7109375" style="176" customWidth="1"/>
    <col min="13314" max="13314" width="20" style="176" customWidth="1"/>
    <col min="13315" max="13321" width="14.7109375" style="176" customWidth="1"/>
    <col min="13322" max="13568" width="11.42578125" style="176"/>
    <col min="13569" max="13569" width="2.7109375" style="176" customWidth="1"/>
    <col min="13570" max="13570" width="20" style="176" customWidth="1"/>
    <col min="13571" max="13577" width="14.7109375" style="176" customWidth="1"/>
    <col min="13578" max="13824" width="11.42578125" style="176"/>
    <col min="13825" max="13825" width="2.7109375" style="176" customWidth="1"/>
    <col min="13826" max="13826" width="20" style="176" customWidth="1"/>
    <col min="13827" max="13833" width="14.7109375" style="176" customWidth="1"/>
    <col min="13834" max="14080" width="11.42578125" style="176"/>
    <col min="14081" max="14081" width="2.7109375" style="176" customWidth="1"/>
    <col min="14082" max="14082" width="20" style="176" customWidth="1"/>
    <col min="14083" max="14089" width="14.7109375" style="176" customWidth="1"/>
    <col min="14090" max="14336" width="11.42578125" style="176"/>
    <col min="14337" max="14337" width="2.7109375" style="176" customWidth="1"/>
    <col min="14338" max="14338" width="20" style="176" customWidth="1"/>
    <col min="14339" max="14345" width="14.7109375" style="176" customWidth="1"/>
    <col min="14346" max="14592" width="11.42578125" style="176"/>
    <col min="14593" max="14593" width="2.7109375" style="176" customWidth="1"/>
    <col min="14594" max="14594" width="20" style="176" customWidth="1"/>
    <col min="14595" max="14601" width="14.7109375" style="176" customWidth="1"/>
    <col min="14602" max="14848" width="11.42578125" style="176"/>
    <col min="14849" max="14849" width="2.7109375" style="176" customWidth="1"/>
    <col min="14850" max="14850" width="20" style="176" customWidth="1"/>
    <col min="14851" max="14857" width="14.7109375" style="176" customWidth="1"/>
    <col min="14858" max="15104" width="11.42578125" style="176"/>
    <col min="15105" max="15105" width="2.7109375" style="176" customWidth="1"/>
    <col min="15106" max="15106" width="20" style="176" customWidth="1"/>
    <col min="15107" max="15113" width="14.7109375" style="176" customWidth="1"/>
    <col min="15114" max="15360" width="11.42578125" style="176"/>
    <col min="15361" max="15361" width="2.7109375" style="176" customWidth="1"/>
    <col min="15362" max="15362" width="20" style="176" customWidth="1"/>
    <col min="15363" max="15369" width="14.7109375" style="176" customWidth="1"/>
    <col min="15370" max="15616" width="11.42578125" style="176"/>
    <col min="15617" max="15617" width="2.7109375" style="176" customWidth="1"/>
    <col min="15618" max="15618" width="20" style="176" customWidth="1"/>
    <col min="15619" max="15625" width="14.7109375" style="176" customWidth="1"/>
    <col min="15626" max="15872" width="11.42578125" style="176"/>
    <col min="15873" max="15873" width="2.7109375" style="176" customWidth="1"/>
    <col min="15874" max="15874" width="20" style="176" customWidth="1"/>
    <col min="15875" max="15881" width="14.7109375" style="176" customWidth="1"/>
    <col min="15882" max="16128" width="11.42578125" style="176"/>
    <col min="16129" max="16129" width="2.7109375" style="176" customWidth="1"/>
    <col min="16130" max="16130" width="20" style="176" customWidth="1"/>
    <col min="16131" max="16137" width="14.7109375" style="176" customWidth="1"/>
    <col min="16138" max="16384" width="11.42578125" style="176"/>
  </cols>
  <sheetData>
    <row r="1" spans="1:9" ht="12.75" thickBot="1" x14ac:dyDescent="0.25"/>
    <row r="2" spans="1:9" x14ac:dyDescent="0.2">
      <c r="B2" s="629"/>
      <c r="C2" s="270" t="s">
        <v>167</v>
      </c>
      <c r="D2" s="271" t="s">
        <v>167</v>
      </c>
      <c r="E2" s="272" t="s">
        <v>167</v>
      </c>
      <c r="G2" s="560" t="s">
        <v>168</v>
      </c>
      <c r="H2" s="560"/>
      <c r="I2" s="560"/>
    </row>
    <row r="3" spans="1:9" ht="24" x14ac:dyDescent="0.2">
      <c r="B3" s="630"/>
      <c r="C3" s="273" t="s">
        <v>169</v>
      </c>
      <c r="D3" s="274" t="s">
        <v>170</v>
      </c>
      <c r="E3" s="275" t="s">
        <v>171</v>
      </c>
      <c r="G3" s="560"/>
      <c r="H3" s="560"/>
      <c r="I3" s="560"/>
    </row>
    <row r="4" spans="1:9" x14ac:dyDescent="0.2">
      <c r="B4" s="276" t="s">
        <v>172</v>
      </c>
      <c r="C4" s="332">
        <f>'203'!C4</f>
        <v>100</v>
      </c>
      <c r="D4" s="333">
        <f>'203'!D4</f>
        <v>100</v>
      </c>
      <c r="E4" s="334">
        <f>'203'!E4</f>
        <v>50000</v>
      </c>
      <c r="G4" s="561" t="s">
        <v>219</v>
      </c>
      <c r="H4" s="562"/>
      <c r="I4" s="562"/>
    </row>
    <row r="5" spans="1:9" x14ac:dyDescent="0.2">
      <c r="B5" s="276" t="s">
        <v>174</v>
      </c>
      <c r="C5" s="332">
        <f>'203'!C5</f>
        <v>700</v>
      </c>
      <c r="D5" s="333">
        <f>'203'!D5</f>
        <v>20</v>
      </c>
      <c r="E5" s="334">
        <f>'203'!E5</f>
        <v>50000</v>
      </c>
      <c r="G5" s="562"/>
      <c r="H5" s="562"/>
      <c r="I5" s="562"/>
    </row>
    <row r="6" spans="1:9" x14ac:dyDescent="0.2">
      <c r="B6" s="276" t="s">
        <v>175</v>
      </c>
      <c r="C6" s="332">
        <f>'203'!C6</f>
        <v>300</v>
      </c>
      <c r="D6" s="333">
        <f>'203'!D6</f>
        <v>200</v>
      </c>
      <c r="E6" s="334">
        <f>'203'!E6</f>
        <v>1000</v>
      </c>
      <c r="G6" s="562"/>
      <c r="H6" s="562"/>
      <c r="I6" s="562"/>
    </row>
    <row r="7" spans="1:9" x14ac:dyDescent="0.2">
      <c r="B7" s="276" t="s">
        <v>176</v>
      </c>
      <c r="C7" s="332">
        <f>'203'!C7</f>
        <v>1000</v>
      </c>
      <c r="D7" s="333">
        <f>'203'!D7</f>
        <v>200</v>
      </c>
      <c r="E7" s="334">
        <f>'203'!E7</f>
        <v>80000</v>
      </c>
      <c r="G7" s="562"/>
      <c r="H7" s="562"/>
      <c r="I7" s="562"/>
    </row>
    <row r="8" spans="1:9" x14ac:dyDescent="0.2">
      <c r="B8" s="276" t="s">
        <v>177</v>
      </c>
      <c r="C8" s="332">
        <f>'203'!C8</f>
        <v>2000</v>
      </c>
      <c r="D8" s="333">
        <f>'203'!D8</f>
        <v>380</v>
      </c>
      <c r="E8" s="334">
        <f>'203'!E8</f>
        <v>130000</v>
      </c>
      <c r="G8" s="562"/>
      <c r="H8" s="562"/>
      <c r="I8" s="562"/>
    </row>
    <row r="9" spans="1:9" x14ac:dyDescent="0.2">
      <c r="B9" s="276" t="s">
        <v>178</v>
      </c>
      <c r="C9" s="332">
        <f>'203'!C9</f>
        <v>2200</v>
      </c>
      <c r="D9" s="333">
        <f>'203'!D9</f>
        <v>420</v>
      </c>
      <c r="E9" s="334">
        <f>'203'!E9</f>
        <v>270000</v>
      </c>
      <c r="G9" s="562"/>
      <c r="H9" s="562"/>
      <c r="I9" s="562"/>
    </row>
    <row r="10" spans="1:9" ht="12.75" thickBot="1" x14ac:dyDescent="0.25">
      <c r="B10" s="280" t="s">
        <v>179</v>
      </c>
      <c r="C10" s="335">
        <f>'203'!C10</f>
        <v>800</v>
      </c>
      <c r="D10" s="336">
        <f>'203'!D10</f>
        <v>100</v>
      </c>
      <c r="E10" s="337">
        <f>'203'!E10</f>
        <v>10000</v>
      </c>
      <c r="G10" s="562"/>
      <c r="H10" s="562"/>
      <c r="I10" s="562"/>
    </row>
    <row r="11" spans="1:9" ht="12.75" thickBot="1" x14ac:dyDescent="0.25">
      <c r="B11" s="284"/>
      <c r="C11" s="285">
        <f>SUM(C4:C10)</f>
        <v>7100</v>
      </c>
      <c r="D11" s="286">
        <f>SUM(D4:D10)</f>
        <v>1420</v>
      </c>
      <c r="E11" s="287">
        <f>SUM(E4:E10)</f>
        <v>591000</v>
      </c>
      <c r="G11" s="562"/>
      <c r="H11" s="562"/>
      <c r="I11" s="562"/>
    </row>
    <row r="13" spans="1:9" ht="12.75" thickBot="1" x14ac:dyDescent="0.25"/>
    <row r="14" spans="1:9" ht="18" customHeight="1" x14ac:dyDescent="0.2">
      <c r="A14" s="683" t="s">
        <v>263</v>
      </c>
      <c r="B14" s="288" t="s">
        <v>180</v>
      </c>
      <c r="C14" s="289" t="s">
        <v>46</v>
      </c>
      <c r="D14" s="290" t="s">
        <v>181</v>
      </c>
      <c r="E14" s="291" t="s">
        <v>48</v>
      </c>
      <c r="F14" s="292" t="s">
        <v>49</v>
      </c>
      <c r="G14" s="290" t="s">
        <v>182</v>
      </c>
      <c r="H14" s="290" t="s">
        <v>183</v>
      </c>
      <c r="I14" s="291" t="s">
        <v>184</v>
      </c>
    </row>
    <row r="15" spans="1:9" x14ac:dyDescent="0.2">
      <c r="A15" s="717"/>
      <c r="B15" s="631" t="s">
        <v>185</v>
      </c>
      <c r="C15" s="293" t="s">
        <v>186</v>
      </c>
      <c r="D15" s="294" t="s">
        <v>187</v>
      </c>
      <c r="E15" s="295" t="s">
        <v>188</v>
      </c>
      <c r="F15" s="296" t="s">
        <v>189</v>
      </c>
      <c r="G15" s="294" t="s">
        <v>190</v>
      </c>
      <c r="H15" s="297" t="s">
        <v>191</v>
      </c>
      <c r="I15" s="298" t="s">
        <v>192</v>
      </c>
    </row>
    <row r="16" spans="1:9" ht="25.5" customHeight="1" thickBot="1" x14ac:dyDescent="0.25">
      <c r="A16" s="717"/>
      <c r="B16" s="632"/>
      <c r="C16" s="299">
        <f>C7+C8+C9+C10</f>
        <v>6000</v>
      </c>
      <c r="D16" s="300">
        <f>D7+D8+D9+D10</f>
        <v>1100</v>
      </c>
      <c r="E16" s="301">
        <f>E7+E8+E9+E10</f>
        <v>490000</v>
      </c>
      <c r="F16" s="338">
        <f>'203'!F16</f>
        <v>50000</v>
      </c>
      <c r="G16" s="339">
        <f>'203'!G16</f>
        <v>75000</v>
      </c>
      <c r="H16" s="339">
        <f>'203'!H16</f>
        <v>80000</v>
      </c>
      <c r="I16" s="304">
        <f>F16+G16+H16+F27+G27+H27</f>
        <v>726960</v>
      </c>
    </row>
    <row r="17" spans="1:9" ht="12.75" customHeight="1" x14ac:dyDescent="0.2">
      <c r="A17" s="717"/>
      <c r="B17" s="305" t="s">
        <v>193</v>
      </c>
      <c r="C17" s="645">
        <f>'203'!C17:C18</f>
        <v>60000</v>
      </c>
      <c r="D17" s="641">
        <f>'203'!D17:D18</f>
        <v>40000</v>
      </c>
      <c r="E17" s="643">
        <f>'203'!E17:E18</f>
        <v>35000</v>
      </c>
      <c r="F17" s="664">
        <f>'203'!F17:F18</f>
        <v>80000</v>
      </c>
      <c r="G17" s="641">
        <f>'203'!G17:G18</f>
        <v>150000</v>
      </c>
      <c r="H17" s="641">
        <f>'203'!H17:H18</f>
        <v>170000</v>
      </c>
      <c r="I17" s="643">
        <f>'203'!I17:I18</f>
        <v>100000</v>
      </c>
    </row>
    <row r="18" spans="1:9" ht="12.75" thickBot="1" x14ac:dyDescent="0.25">
      <c r="A18" s="717"/>
      <c r="B18" s="280" t="s">
        <v>194</v>
      </c>
      <c r="C18" s="687"/>
      <c r="D18" s="688"/>
      <c r="E18" s="689"/>
      <c r="F18" s="666"/>
      <c r="G18" s="657"/>
      <c r="H18" s="657"/>
      <c r="I18" s="658"/>
    </row>
    <row r="19" spans="1:9" x14ac:dyDescent="0.2">
      <c r="A19" s="717"/>
      <c r="B19" s="305" t="s">
        <v>195</v>
      </c>
      <c r="C19" s="763"/>
      <c r="D19" s="765"/>
      <c r="E19" s="767"/>
      <c r="F19" s="664">
        <f>ROUND($C$27/$C$16, 2)*$C7</f>
        <v>10000</v>
      </c>
      <c r="G19" s="641">
        <f>ROUND($C$27/$C$16, 2)*$C8</f>
        <v>20000</v>
      </c>
      <c r="H19" s="641">
        <f>ROUND($C$27/$C$16, 2)*$C9</f>
        <v>22000</v>
      </c>
      <c r="I19" s="643">
        <f>ROUND($C$27/$C$16, 2)*$C10</f>
        <v>8000</v>
      </c>
    </row>
    <row r="20" spans="1:9" x14ac:dyDescent="0.2">
      <c r="A20" s="717"/>
      <c r="B20" s="276" t="s">
        <v>46</v>
      </c>
      <c r="C20" s="764"/>
      <c r="D20" s="766"/>
      <c r="E20" s="768"/>
      <c r="F20" s="665"/>
      <c r="G20" s="642"/>
      <c r="H20" s="642"/>
      <c r="I20" s="644"/>
    </row>
    <row r="21" spans="1:9" x14ac:dyDescent="0.2">
      <c r="A21" s="717"/>
      <c r="B21" s="306" t="s">
        <v>195</v>
      </c>
      <c r="C21" s="769"/>
      <c r="D21" s="776"/>
      <c r="E21" s="768"/>
      <c r="F21" s="775">
        <f>ROUND($D$27/$D$16, 2)*$D7</f>
        <v>7272</v>
      </c>
      <c r="G21" s="656">
        <f>ROUND($D$27/$D$16, 2)*$D8</f>
        <v>13816.8</v>
      </c>
      <c r="H21" s="656">
        <f>ROUND($D$27/$D$16, 2)*$D9</f>
        <v>15271.199999999999</v>
      </c>
      <c r="I21" s="647">
        <f>ROUND($D$27/$D$16, 2)*$D10</f>
        <v>3636</v>
      </c>
    </row>
    <row r="22" spans="1:9" x14ac:dyDescent="0.2">
      <c r="A22" s="717"/>
      <c r="B22" s="276" t="s">
        <v>181</v>
      </c>
      <c r="C22" s="769"/>
      <c r="D22" s="776"/>
      <c r="E22" s="768"/>
      <c r="F22" s="665"/>
      <c r="G22" s="642"/>
      <c r="H22" s="642"/>
      <c r="I22" s="644"/>
    </row>
    <row r="23" spans="1:9" x14ac:dyDescent="0.2">
      <c r="A23" s="717"/>
      <c r="B23" s="306" t="s">
        <v>195</v>
      </c>
      <c r="C23" s="769"/>
      <c r="D23" s="771"/>
      <c r="E23" s="773"/>
      <c r="F23" s="775">
        <f>ROUND($E$27/$E$16, 2)*$E7</f>
        <v>5600.0000000000009</v>
      </c>
      <c r="G23" s="656">
        <f>ROUND($E$27/$E$16, 2)*$E8</f>
        <v>9100</v>
      </c>
      <c r="H23" s="656">
        <f>ROUND($E$27/$E$16, 2)*$E9</f>
        <v>18900</v>
      </c>
      <c r="I23" s="647">
        <f>ROUND($E$27/$E$16, 2)*$E10</f>
        <v>700.00000000000011</v>
      </c>
    </row>
    <row r="24" spans="1:9" ht="12.75" thickBot="1" x14ac:dyDescent="0.25">
      <c r="A24" s="717"/>
      <c r="B24" s="280" t="s">
        <v>48</v>
      </c>
      <c r="C24" s="770"/>
      <c r="D24" s="772"/>
      <c r="E24" s="774"/>
      <c r="F24" s="666"/>
      <c r="G24" s="657"/>
      <c r="H24" s="657"/>
      <c r="I24" s="658"/>
    </row>
    <row r="25" spans="1:9" x14ac:dyDescent="0.2">
      <c r="A25" s="717"/>
      <c r="B25" s="305" t="s">
        <v>196</v>
      </c>
      <c r="C25" s="687">
        <v>0</v>
      </c>
      <c r="D25" s="688">
        <f>D19</f>
        <v>0</v>
      </c>
      <c r="E25" s="689">
        <f>E19+E21</f>
        <v>0</v>
      </c>
      <c r="F25" s="664">
        <f>SUM(F19:F24)</f>
        <v>22872</v>
      </c>
      <c r="G25" s="641">
        <f>SUM(G19:G24)</f>
        <v>42916.800000000003</v>
      </c>
      <c r="H25" s="641">
        <f>SUM(H19:H24)</f>
        <v>56171.199999999997</v>
      </c>
      <c r="I25" s="643">
        <f>SUM(I19:I24)</f>
        <v>12336</v>
      </c>
    </row>
    <row r="26" spans="1:9" ht="12.75" thickBot="1" x14ac:dyDescent="0.25">
      <c r="A26" s="717"/>
      <c r="B26" s="280" t="s">
        <v>194</v>
      </c>
      <c r="C26" s="655"/>
      <c r="D26" s="657"/>
      <c r="E26" s="658"/>
      <c r="F26" s="666"/>
      <c r="G26" s="657"/>
      <c r="H26" s="657"/>
      <c r="I26" s="658"/>
    </row>
    <row r="27" spans="1:9" ht="12.75" customHeight="1" x14ac:dyDescent="0.2">
      <c r="A27" s="717"/>
      <c r="B27" s="662" t="s">
        <v>215</v>
      </c>
      <c r="C27" s="645">
        <f t="shared" ref="C27:I27" si="0">C17+C25</f>
        <v>60000</v>
      </c>
      <c r="D27" s="641">
        <f t="shared" si="0"/>
        <v>40000</v>
      </c>
      <c r="E27" s="643">
        <f t="shared" si="0"/>
        <v>35000</v>
      </c>
      <c r="F27" s="664">
        <f t="shared" si="0"/>
        <v>102872</v>
      </c>
      <c r="G27" s="641">
        <f t="shared" si="0"/>
        <v>192916.8</v>
      </c>
      <c r="H27" s="641">
        <f t="shared" si="0"/>
        <v>226171.2</v>
      </c>
      <c r="I27" s="643">
        <f t="shared" si="0"/>
        <v>112336</v>
      </c>
    </row>
    <row r="28" spans="1:9" ht="12.75" thickBot="1" x14ac:dyDescent="0.25">
      <c r="A28" s="717"/>
      <c r="B28" s="686"/>
      <c r="C28" s="687"/>
      <c r="D28" s="688"/>
      <c r="E28" s="689"/>
      <c r="F28" s="690"/>
      <c r="G28" s="688"/>
      <c r="H28" s="688"/>
      <c r="I28" s="689"/>
    </row>
    <row r="29" spans="1:9" x14ac:dyDescent="0.2">
      <c r="A29" s="717"/>
      <c r="B29" s="700" t="s">
        <v>198</v>
      </c>
      <c r="C29" s="701"/>
      <c r="D29" s="641"/>
      <c r="E29" s="702"/>
      <c r="F29" s="734">
        <f>'203'!F29:F30</f>
        <v>2</v>
      </c>
      <c r="G29" s="732">
        <f>'203'!G29:G30</f>
        <v>2.7</v>
      </c>
      <c r="H29" s="732">
        <f>'203'!H29:H30</f>
        <v>3</v>
      </c>
      <c r="I29" s="733">
        <f>'203'!I29:I30</f>
        <v>0.15</v>
      </c>
    </row>
    <row r="30" spans="1:9" x14ac:dyDescent="0.2">
      <c r="A30" s="717"/>
      <c r="B30" s="695"/>
      <c r="C30" s="696"/>
      <c r="D30" s="642"/>
      <c r="E30" s="703"/>
      <c r="F30" s="697"/>
      <c r="G30" s="698"/>
      <c r="H30" s="698"/>
      <c r="I30" s="699"/>
    </row>
    <row r="31" spans="1:9" x14ac:dyDescent="0.2">
      <c r="A31" s="717"/>
      <c r="B31" s="695" t="s">
        <v>199</v>
      </c>
      <c r="C31" s="696">
        <f>ROUND(C27/C16,2)</f>
        <v>10</v>
      </c>
      <c r="D31" s="656">
        <f>ROUND(D27/D16,2)</f>
        <v>36.36</v>
      </c>
      <c r="E31" s="647">
        <f>ROUND(E27/E16,2)</f>
        <v>7.0000000000000007E-2</v>
      </c>
      <c r="F31" s="697">
        <f>F27/F16</f>
        <v>2.0574400000000002</v>
      </c>
      <c r="G31" s="698">
        <f>G27/G16</f>
        <v>2.5722239999999998</v>
      </c>
      <c r="H31" s="698">
        <f>H27/H16</f>
        <v>2.82714</v>
      </c>
      <c r="I31" s="699">
        <f>I27/I16</f>
        <v>0.15452844723230991</v>
      </c>
    </row>
    <row r="32" spans="1:9" x14ac:dyDescent="0.2">
      <c r="A32" s="717"/>
      <c r="B32" s="695"/>
      <c r="C32" s="696"/>
      <c r="D32" s="642"/>
      <c r="E32" s="644"/>
      <c r="F32" s="697"/>
      <c r="G32" s="698"/>
      <c r="H32" s="698"/>
      <c r="I32" s="699"/>
    </row>
    <row r="33" spans="1:9" x14ac:dyDescent="0.2">
      <c r="A33" s="717"/>
      <c r="B33" s="695" t="s">
        <v>200</v>
      </c>
      <c r="C33" s="696"/>
      <c r="D33" s="711"/>
      <c r="E33" s="703"/>
      <c r="F33" s="697">
        <f>F29-F31</f>
        <v>-5.7440000000000158E-2</v>
      </c>
      <c r="G33" s="698">
        <f>G29-G31</f>
        <v>0.12777600000000033</v>
      </c>
      <c r="H33" s="698">
        <f>H29-H31</f>
        <v>0.17286000000000001</v>
      </c>
      <c r="I33" s="699">
        <f>I29-I31</f>
        <v>-4.5284472323099123E-3</v>
      </c>
    </row>
    <row r="34" spans="1:9" ht="12.75" thickBot="1" x14ac:dyDescent="0.25">
      <c r="A34" s="717"/>
      <c r="B34" s="631"/>
      <c r="C34" s="654"/>
      <c r="D34" s="656"/>
      <c r="E34" s="647"/>
      <c r="F34" s="712"/>
      <c r="G34" s="706"/>
      <c r="H34" s="706"/>
      <c r="I34" s="707"/>
    </row>
    <row r="35" spans="1:9" x14ac:dyDescent="0.2">
      <c r="A35" s="717"/>
      <c r="B35" s="708" t="s">
        <v>201</v>
      </c>
      <c r="C35" s="701"/>
      <c r="D35" s="710"/>
      <c r="E35" s="702"/>
      <c r="F35" s="701">
        <f>ROUND(F16*F29,2)</f>
        <v>100000</v>
      </c>
      <c r="G35" s="710">
        <f>ROUND(G16*G29,2)</f>
        <v>202500</v>
      </c>
      <c r="H35" s="710">
        <f>ROUND(H16*H29,2)</f>
        <v>240000</v>
      </c>
      <c r="I35" s="702">
        <f>ROUND((F16+G16+H16+F35+G35+H35)*I29, 2)</f>
        <v>112125</v>
      </c>
    </row>
    <row r="36" spans="1:9" x14ac:dyDescent="0.2">
      <c r="A36" s="717"/>
      <c r="B36" s="709"/>
      <c r="C36" s="696"/>
      <c r="D36" s="711"/>
      <c r="E36" s="703"/>
      <c r="F36" s="696"/>
      <c r="G36" s="711"/>
      <c r="H36" s="711"/>
      <c r="I36" s="703"/>
    </row>
    <row r="37" spans="1:9" x14ac:dyDescent="0.2">
      <c r="A37" s="717"/>
      <c r="B37" s="709" t="s">
        <v>202</v>
      </c>
      <c r="C37" s="696"/>
      <c r="D37" s="711"/>
      <c r="E37" s="703"/>
      <c r="F37" s="696">
        <f>ROUND(F35-F27,2)</f>
        <v>-2872</v>
      </c>
      <c r="G37" s="711">
        <f>ROUND(G35-G27,2)</f>
        <v>9583.2000000000007</v>
      </c>
      <c r="H37" s="711">
        <f>ROUND(H35-H27,2)</f>
        <v>13828.8</v>
      </c>
      <c r="I37" s="703">
        <f>ROUND(I35-I27,2)</f>
        <v>-211</v>
      </c>
    </row>
    <row r="38" spans="1:9" ht="12.75" thickBot="1" x14ac:dyDescent="0.25">
      <c r="A38" s="717"/>
      <c r="B38" s="715"/>
      <c r="C38" s="716"/>
      <c r="D38" s="713"/>
      <c r="E38" s="714"/>
      <c r="F38" s="716"/>
      <c r="G38" s="713"/>
      <c r="H38" s="713"/>
      <c r="I38" s="714"/>
    </row>
    <row r="39" spans="1:9" ht="12.75" thickBot="1" x14ac:dyDescent="0.25">
      <c r="B39" s="307"/>
    </row>
    <row r="40" spans="1:9" hidden="1" x14ac:dyDescent="0.2">
      <c r="B40" s="307"/>
    </row>
    <row r="41" spans="1:9" hidden="1" x14ac:dyDescent="0.2">
      <c r="B41" s="308"/>
      <c r="C41" s="309"/>
      <c r="D41" s="309"/>
      <c r="E41" s="309"/>
      <c r="F41" s="309"/>
      <c r="G41" s="309"/>
      <c r="H41" s="309"/>
      <c r="I41" s="310"/>
    </row>
    <row r="42" spans="1:9" hidden="1" x14ac:dyDescent="0.2">
      <c r="B42" s="311" t="s">
        <v>189</v>
      </c>
      <c r="C42" s="312">
        <f>$F$16</f>
        <v>50000</v>
      </c>
      <c r="D42" s="313"/>
      <c r="E42" s="313"/>
      <c r="I42" s="314"/>
    </row>
    <row r="43" spans="1:9" hidden="1" x14ac:dyDescent="0.2">
      <c r="B43" s="311" t="s">
        <v>203</v>
      </c>
      <c r="C43" s="315">
        <f>F27</f>
        <v>102872</v>
      </c>
      <c r="D43" s="316"/>
      <c r="E43" s="316"/>
      <c r="I43" s="314"/>
    </row>
    <row r="44" spans="1:9" hidden="1" x14ac:dyDescent="0.2">
      <c r="B44" s="311" t="s">
        <v>204</v>
      </c>
      <c r="C44" s="313"/>
      <c r="D44" s="313"/>
      <c r="E44" s="312">
        <f>SUM(C42:C43)</f>
        <v>152872</v>
      </c>
      <c r="I44" s="314"/>
    </row>
    <row r="45" spans="1:9" hidden="1" x14ac:dyDescent="0.2">
      <c r="B45" s="311" t="s">
        <v>205</v>
      </c>
      <c r="C45" s="312">
        <f>$G$16</f>
        <v>75000</v>
      </c>
      <c r="D45" s="313"/>
      <c r="E45" s="313"/>
      <c r="I45" s="314"/>
    </row>
    <row r="46" spans="1:9" hidden="1" x14ac:dyDescent="0.2">
      <c r="B46" s="311" t="s">
        <v>206</v>
      </c>
      <c r="C46" s="315">
        <f>G27</f>
        <v>192916.8</v>
      </c>
      <c r="D46" s="316"/>
      <c r="E46" s="313"/>
      <c r="I46" s="314"/>
    </row>
    <row r="47" spans="1:9" hidden="1" x14ac:dyDescent="0.2">
      <c r="B47" s="311" t="s">
        <v>207</v>
      </c>
      <c r="C47" s="313"/>
      <c r="D47" s="312">
        <f>SUM(C45:C46)</f>
        <v>267916.79999999999</v>
      </c>
      <c r="E47" s="313"/>
      <c r="I47" s="314"/>
    </row>
    <row r="48" spans="1:9" hidden="1" x14ac:dyDescent="0.2">
      <c r="B48" s="311" t="s">
        <v>208</v>
      </c>
      <c r="C48" s="312">
        <f>$H$16</f>
        <v>80000</v>
      </c>
      <c r="D48" s="313"/>
      <c r="E48" s="313"/>
      <c r="I48" s="314"/>
    </row>
    <row r="49" spans="2:9" hidden="1" x14ac:dyDescent="0.2">
      <c r="B49" s="311" t="s">
        <v>209</v>
      </c>
      <c r="C49" s="315">
        <f>H27</f>
        <v>226171.2</v>
      </c>
      <c r="D49" s="316"/>
      <c r="E49" s="313"/>
      <c r="I49" s="314"/>
    </row>
    <row r="50" spans="2:9" hidden="1" x14ac:dyDescent="0.2">
      <c r="B50" s="311" t="s">
        <v>210</v>
      </c>
      <c r="C50" s="313"/>
      <c r="D50" s="315">
        <f>SUM(C48:C49)</f>
        <v>306171.2</v>
      </c>
      <c r="E50" s="316"/>
      <c r="I50" s="314"/>
    </row>
    <row r="51" spans="2:9" hidden="1" x14ac:dyDescent="0.2">
      <c r="B51" s="311" t="s">
        <v>211</v>
      </c>
      <c r="C51" s="313"/>
      <c r="D51" s="313"/>
      <c r="E51" s="317">
        <f>D47+D50</f>
        <v>574088</v>
      </c>
      <c r="I51" s="314"/>
    </row>
    <row r="52" spans="2:9" hidden="1" x14ac:dyDescent="0.2">
      <c r="B52" s="311" t="s">
        <v>192</v>
      </c>
      <c r="C52" s="313"/>
      <c r="D52" s="313"/>
      <c r="E52" s="312">
        <f>SUM(E44:E51)</f>
        <v>726960</v>
      </c>
      <c r="I52" s="314"/>
    </row>
    <row r="53" spans="2:9" hidden="1" x14ac:dyDescent="0.2">
      <c r="B53" s="311" t="s">
        <v>212</v>
      </c>
      <c r="C53" s="313"/>
      <c r="D53" s="313"/>
      <c r="E53" s="312">
        <f>I27</f>
        <v>112336</v>
      </c>
      <c r="I53" s="314"/>
    </row>
    <row r="54" spans="2:9" ht="12.75" hidden="1" thickBot="1" x14ac:dyDescent="0.25">
      <c r="B54" s="311" t="s">
        <v>213</v>
      </c>
      <c r="C54" s="313"/>
      <c r="D54" s="318"/>
      <c r="E54" s="319">
        <f>E52+E53</f>
        <v>839296</v>
      </c>
      <c r="I54" s="314"/>
    </row>
    <row r="55" spans="2:9" hidden="1" x14ac:dyDescent="0.2">
      <c r="B55" s="311"/>
      <c r="C55" s="313"/>
      <c r="D55" s="313"/>
      <c r="E55" s="313"/>
      <c r="F55" s="313"/>
      <c r="G55" s="313"/>
      <c r="H55" s="313"/>
      <c r="I55" s="314"/>
    </row>
    <row r="56" spans="2:9" ht="12.75" hidden="1" thickBot="1" x14ac:dyDescent="0.25">
      <c r="B56" s="320"/>
      <c r="C56" s="321"/>
      <c r="D56" s="321"/>
      <c r="E56" s="321"/>
      <c r="F56" s="321"/>
      <c r="G56" s="321"/>
      <c r="H56" s="321"/>
      <c r="I56" s="322"/>
    </row>
    <row r="57" spans="2:9" hidden="1" x14ac:dyDescent="0.2"/>
    <row r="58" spans="2:9" ht="18" customHeight="1" thickBot="1" x14ac:dyDescent="0.25">
      <c r="B58" s="323"/>
      <c r="F58" s="430" t="str">
        <f>IF(F37&lt;0,"Unterdeckung","Überdeckung")</f>
        <v>Unterdeckung</v>
      </c>
      <c r="G58" s="431" t="str">
        <f t="shared" ref="G58:I58" si="1">IF(G37&lt;0,"Unterdeckung","Überdeckung")</f>
        <v>Überdeckung</v>
      </c>
      <c r="H58" s="431" t="str">
        <f t="shared" si="1"/>
        <v>Überdeckung</v>
      </c>
      <c r="I58" s="432" t="str">
        <f t="shared" si="1"/>
        <v>Unterdeckung</v>
      </c>
    </row>
  </sheetData>
  <sheetProtection password="A501" sheet="1" objects="1" scenarios="1"/>
  <mergeCells count="88">
    <mergeCell ref="H37:H38"/>
    <mergeCell ref="I37:I38"/>
    <mergeCell ref="B37:B38"/>
    <mergeCell ref="C37:C38"/>
    <mergeCell ref="D37:D38"/>
    <mergeCell ref="E37:E38"/>
    <mergeCell ref="F37:F38"/>
    <mergeCell ref="G37:G38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1:H22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C25:C26"/>
    <mergeCell ref="D25:D26"/>
    <mergeCell ref="E25:E26"/>
    <mergeCell ref="F25:F26"/>
    <mergeCell ref="G25:G26"/>
    <mergeCell ref="H25:H26"/>
    <mergeCell ref="G19:G20"/>
    <mergeCell ref="H19:H20"/>
    <mergeCell ref="I19:I20"/>
    <mergeCell ref="I21:I22"/>
    <mergeCell ref="C23:C24"/>
    <mergeCell ref="D23:D24"/>
    <mergeCell ref="E23:E24"/>
    <mergeCell ref="F23:F24"/>
    <mergeCell ref="G23:G24"/>
    <mergeCell ref="H23:H24"/>
    <mergeCell ref="I23:I24"/>
    <mergeCell ref="C21:C22"/>
    <mergeCell ref="D21:D22"/>
    <mergeCell ref="E21:E22"/>
    <mergeCell ref="F21:F22"/>
    <mergeCell ref="G21:G22"/>
    <mergeCell ref="B2:B3"/>
    <mergeCell ref="G2:I3"/>
    <mergeCell ref="G4:I11"/>
    <mergeCell ref="A14:A38"/>
    <mergeCell ref="B15:B16"/>
    <mergeCell ref="C17:C18"/>
    <mergeCell ref="D17:D18"/>
    <mergeCell ref="E17:E18"/>
    <mergeCell ref="F17:F18"/>
    <mergeCell ref="G17:G18"/>
    <mergeCell ref="H17:H18"/>
    <mergeCell ref="I17:I18"/>
    <mergeCell ref="C19:C20"/>
    <mergeCell ref="D19:D20"/>
    <mergeCell ref="E19:E20"/>
    <mergeCell ref="F19:F20"/>
  </mergeCells>
  <pageMargins left="0.70866141732283472" right="0.70866141732283472" top="0.59055118110236227" bottom="0.59055118110236227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3" r:id="rId4" name="Button 1">
              <controlPr defaultSize="0" print="0" autoFill="0" autoPict="0">
                <anchor moveWithCells="1" sizeWithCells="1">
                  <from>
                    <xdr:col>6</xdr:col>
                    <xdr:colOff>0</xdr:colOff>
                    <xdr:row>7</xdr:row>
                    <xdr:rowOff>57150</xdr:rowOff>
                  </from>
                  <to>
                    <xdr:col>8</xdr:col>
                    <xdr:colOff>66675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4" r:id="rId5" name="Button 2">
              <controlPr defaultSize="0" print="0" autoFill="0" autoPict="0">
                <anchor moveWithCells="1" sizeWithCells="1">
                  <from>
                    <xdr:col>6</xdr:col>
                    <xdr:colOff>9525</xdr:colOff>
                    <xdr:row>9</xdr:row>
                    <xdr:rowOff>133350</xdr:rowOff>
                  </from>
                  <to>
                    <xdr:col>8</xdr:col>
                    <xdr:colOff>76200</xdr:colOff>
                    <xdr:row>11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5" r:id="rId6" name="Button 3">
              <controlPr defaultSize="0" print="0" autoFill="0" autoPict="0">
                <anchor moveWithCells="1" sizeWithCells="1">
                  <from>
                    <xdr:col>8</xdr:col>
                    <xdr:colOff>142875</xdr:colOff>
                    <xdr:row>7</xdr:row>
                    <xdr:rowOff>57150</xdr:rowOff>
                  </from>
                  <to>
                    <xdr:col>9</xdr:col>
                    <xdr:colOff>0</xdr:colOff>
                    <xdr:row>11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5"/>
  <sheetViews>
    <sheetView showGridLines="0" showRowColHeaders="0" workbookViewId="0"/>
  </sheetViews>
  <sheetFormatPr baseColWidth="10" defaultRowHeight="14.25" x14ac:dyDescent="0.2"/>
  <cols>
    <col min="1" max="1" width="2.42578125" style="221" customWidth="1"/>
    <col min="2" max="2" width="35.7109375" style="217" customWidth="1"/>
    <col min="3" max="3" width="15.7109375" style="225" customWidth="1"/>
    <col min="4" max="4" width="15.7109375" style="216" customWidth="1"/>
    <col min="5" max="5" width="15.7109375" style="225" customWidth="1"/>
    <col min="6" max="6" width="6" style="225" customWidth="1"/>
    <col min="7" max="7" width="35.7109375" style="216" customWidth="1"/>
    <col min="8" max="10" width="15.7109375" style="216" customWidth="1"/>
    <col min="11" max="253" width="11.42578125" style="216"/>
    <col min="254" max="254" width="20.85546875" style="216" customWidth="1"/>
    <col min="255" max="255" width="7" style="216" customWidth="1"/>
    <col min="256" max="256" width="11.42578125" style="216"/>
    <col min="257" max="257" width="9.85546875" style="216" customWidth="1"/>
    <col min="258" max="258" width="1.7109375" style="216" customWidth="1"/>
    <col min="259" max="259" width="5.140625" style="216" customWidth="1"/>
    <col min="260" max="509" width="11.42578125" style="216"/>
    <col min="510" max="510" width="20.85546875" style="216" customWidth="1"/>
    <col min="511" max="511" width="7" style="216" customWidth="1"/>
    <col min="512" max="512" width="11.42578125" style="216"/>
    <col min="513" max="513" width="9.85546875" style="216" customWidth="1"/>
    <col min="514" max="514" width="1.7109375" style="216" customWidth="1"/>
    <col min="515" max="515" width="5.140625" style="216" customWidth="1"/>
    <col min="516" max="765" width="11.42578125" style="216"/>
    <col min="766" max="766" width="20.85546875" style="216" customWidth="1"/>
    <col min="767" max="767" width="7" style="216" customWidth="1"/>
    <col min="768" max="768" width="11.42578125" style="216"/>
    <col min="769" max="769" width="9.85546875" style="216" customWidth="1"/>
    <col min="770" max="770" width="1.7109375" style="216" customWidth="1"/>
    <col min="771" max="771" width="5.140625" style="216" customWidth="1"/>
    <col min="772" max="1021" width="11.42578125" style="216"/>
    <col min="1022" max="1022" width="20.85546875" style="216" customWidth="1"/>
    <col min="1023" max="1023" width="7" style="216" customWidth="1"/>
    <col min="1024" max="1024" width="11.42578125" style="216"/>
    <col min="1025" max="1025" width="9.85546875" style="216" customWidth="1"/>
    <col min="1026" max="1026" width="1.7109375" style="216" customWidth="1"/>
    <col min="1027" max="1027" width="5.140625" style="216" customWidth="1"/>
    <col min="1028" max="1277" width="11.42578125" style="216"/>
    <col min="1278" max="1278" width="20.85546875" style="216" customWidth="1"/>
    <col min="1279" max="1279" width="7" style="216" customWidth="1"/>
    <col min="1280" max="1280" width="11.42578125" style="216"/>
    <col min="1281" max="1281" width="9.85546875" style="216" customWidth="1"/>
    <col min="1282" max="1282" width="1.7109375" style="216" customWidth="1"/>
    <col min="1283" max="1283" width="5.140625" style="216" customWidth="1"/>
    <col min="1284" max="1533" width="11.42578125" style="216"/>
    <col min="1534" max="1534" width="20.85546875" style="216" customWidth="1"/>
    <col min="1535" max="1535" width="7" style="216" customWidth="1"/>
    <col min="1536" max="1536" width="11.42578125" style="216"/>
    <col min="1537" max="1537" width="9.85546875" style="216" customWidth="1"/>
    <col min="1538" max="1538" width="1.7109375" style="216" customWidth="1"/>
    <col min="1539" max="1539" width="5.140625" style="216" customWidth="1"/>
    <col min="1540" max="1789" width="11.42578125" style="216"/>
    <col min="1790" max="1790" width="20.85546875" style="216" customWidth="1"/>
    <col min="1791" max="1791" width="7" style="216" customWidth="1"/>
    <col min="1792" max="1792" width="11.42578125" style="216"/>
    <col min="1793" max="1793" width="9.85546875" style="216" customWidth="1"/>
    <col min="1794" max="1794" width="1.7109375" style="216" customWidth="1"/>
    <col min="1795" max="1795" width="5.140625" style="216" customWidth="1"/>
    <col min="1796" max="2045" width="11.42578125" style="216"/>
    <col min="2046" max="2046" width="20.85546875" style="216" customWidth="1"/>
    <col min="2047" max="2047" width="7" style="216" customWidth="1"/>
    <col min="2048" max="2048" width="11.42578125" style="216"/>
    <col min="2049" max="2049" width="9.85546875" style="216" customWidth="1"/>
    <col min="2050" max="2050" width="1.7109375" style="216" customWidth="1"/>
    <col min="2051" max="2051" width="5.140625" style="216" customWidth="1"/>
    <col min="2052" max="2301" width="11.42578125" style="216"/>
    <col min="2302" max="2302" width="20.85546875" style="216" customWidth="1"/>
    <col min="2303" max="2303" width="7" style="216" customWidth="1"/>
    <col min="2304" max="2304" width="11.42578125" style="216"/>
    <col min="2305" max="2305" width="9.85546875" style="216" customWidth="1"/>
    <col min="2306" max="2306" width="1.7109375" style="216" customWidth="1"/>
    <col min="2307" max="2307" width="5.140625" style="216" customWidth="1"/>
    <col min="2308" max="2557" width="11.42578125" style="216"/>
    <col min="2558" max="2558" width="20.85546875" style="216" customWidth="1"/>
    <col min="2559" max="2559" width="7" style="216" customWidth="1"/>
    <col min="2560" max="2560" width="11.42578125" style="216"/>
    <col min="2561" max="2561" width="9.85546875" style="216" customWidth="1"/>
    <col min="2562" max="2562" width="1.7109375" style="216" customWidth="1"/>
    <col min="2563" max="2563" width="5.140625" style="216" customWidth="1"/>
    <col min="2564" max="2813" width="11.42578125" style="216"/>
    <col min="2814" max="2814" width="20.85546875" style="216" customWidth="1"/>
    <col min="2815" max="2815" width="7" style="216" customWidth="1"/>
    <col min="2816" max="2816" width="11.42578125" style="216"/>
    <col min="2817" max="2817" width="9.85546875" style="216" customWidth="1"/>
    <col min="2818" max="2818" width="1.7109375" style="216" customWidth="1"/>
    <col min="2819" max="2819" width="5.140625" style="216" customWidth="1"/>
    <col min="2820" max="3069" width="11.42578125" style="216"/>
    <col min="3070" max="3070" width="20.85546875" style="216" customWidth="1"/>
    <col min="3071" max="3071" width="7" style="216" customWidth="1"/>
    <col min="3072" max="3072" width="11.42578125" style="216"/>
    <col min="3073" max="3073" width="9.85546875" style="216" customWidth="1"/>
    <col min="3074" max="3074" width="1.7109375" style="216" customWidth="1"/>
    <col min="3075" max="3075" width="5.140625" style="216" customWidth="1"/>
    <col min="3076" max="3325" width="11.42578125" style="216"/>
    <col min="3326" max="3326" width="20.85546875" style="216" customWidth="1"/>
    <col min="3327" max="3327" width="7" style="216" customWidth="1"/>
    <col min="3328" max="3328" width="11.42578125" style="216"/>
    <col min="3329" max="3329" width="9.85546875" style="216" customWidth="1"/>
    <col min="3330" max="3330" width="1.7109375" style="216" customWidth="1"/>
    <col min="3331" max="3331" width="5.140625" style="216" customWidth="1"/>
    <col min="3332" max="3581" width="11.42578125" style="216"/>
    <col min="3582" max="3582" width="20.85546875" style="216" customWidth="1"/>
    <col min="3583" max="3583" width="7" style="216" customWidth="1"/>
    <col min="3584" max="3584" width="11.42578125" style="216"/>
    <col min="3585" max="3585" width="9.85546875" style="216" customWidth="1"/>
    <col min="3586" max="3586" width="1.7109375" style="216" customWidth="1"/>
    <col min="3587" max="3587" width="5.140625" style="216" customWidth="1"/>
    <col min="3588" max="3837" width="11.42578125" style="216"/>
    <col min="3838" max="3838" width="20.85546875" style="216" customWidth="1"/>
    <col min="3839" max="3839" width="7" style="216" customWidth="1"/>
    <col min="3840" max="3840" width="11.42578125" style="216"/>
    <col min="3841" max="3841" width="9.85546875" style="216" customWidth="1"/>
    <col min="3842" max="3842" width="1.7109375" style="216" customWidth="1"/>
    <col min="3843" max="3843" width="5.140625" style="216" customWidth="1"/>
    <col min="3844" max="4093" width="11.42578125" style="216"/>
    <col min="4094" max="4094" width="20.85546875" style="216" customWidth="1"/>
    <col min="4095" max="4095" width="7" style="216" customWidth="1"/>
    <col min="4096" max="4096" width="11.42578125" style="216"/>
    <col min="4097" max="4097" width="9.85546875" style="216" customWidth="1"/>
    <col min="4098" max="4098" width="1.7109375" style="216" customWidth="1"/>
    <col min="4099" max="4099" width="5.140625" style="216" customWidth="1"/>
    <col min="4100" max="4349" width="11.42578125" style="216"/>
    <col min="4350" max="4350" width="20.85546875" style="216" customWidth="1"/>
    <col min="4351" max="4351" width="7" style="216" customWidth="1"/>
    <col min="4352" max="4352" width="11.42578125" style="216"/>
    <col min="4353" max="4353" width="9.85546875" style="216" customWidth="1"/>
    <col min="4354" max="4354" width="1.7109375" style="216" customWidth="1"/>
    <col min="4355" max="4355" width="5.140625" style="216" customWidth="1"/>
    <col min="4356" max="4605" width="11.42578125" style="216"/>
    <col min="4606" max="4606" width="20.85546875" style="216" customWidth="1"/>
    <col min="4607" max="4607" width="7" style="216" customWidth="1"/>
    <col min="4608" max="4608" width="11.42578125" style="216"/>
    <col min="4609" max="4609" width="9.85546875" style="216" customWidth="1"/>
    <col min="4610" max="4610" width="1.7109375" style="216" customWidth="1"/>
    <col min="4611" max="4611" width="5.140625" style="216" customWidth="1"/>
    <col min="4612" max="4861" width="11.42578125" style="216"/>
    <col min="4862" max="4862" width="20.85546875" style="216" customWidth="1"/>
    <col min="4863" max="4863" width="7" style="216" customWidth="1"/>
    <col min="4864" max="4864" width="11.42578125" style="216"/>
    <col min="4865" max="4865" width="9.85546875" style="216" customWidth="1"/>
    <col min="4866" max="4866" width="1.7109375" style="216" customWidth="1"/>
    <col min="4867" max="4867" width="5.140625" style="216" customWidth="1"/>
    <col min="4868" max="5117" width="11.42578125" style="216"/>
    <col min="5118" max="5118" width="20.85546875" style="216" customWidth="1"/>
    <col min="5119" max="5119" width="7" style="216" customWidth="1"/>
    <col min="5120" max="5120" width="11.42578125" style="216"/>
    <col min="5121" max="5121" width="9.85546875" style="216" customWidth="1"/>
    <col min="5122" max="5122" width="1.7109375" style="216" customWidth="1"/>
    <col min="5123" max="5123" width="5.140625" style="216" customWidth="1"/>
    <col min="5124" max="5373" width="11.42578125" style="216"/>
    <col min="5374" max="5374" width="20.85546875" style="216" customWidth="1"/>
    <col min="5375" max="5375" width="7" style="216" customWidth="1"/>
    <col min="5376" max="5376" width="11.42578125" style="216"/>
    <col min="5377" max="5377" width="9.85546875" style="216" customWidth="1"/>
    <col min="5378" max="5378" width="1.7109375" style="216" customWidth="1"/>
    <col min="5379" max="5379" width="5.140625" style="216" customWidth="1"/>
    <col min="5380" max="5629" width="11.42578125" style="216"/>
    <col min="5630" max="5630" width="20.85546875" style="216" customWidth="1"/>
    <col min="5631" max="5631" width="7" style="216" customWidth="1"/>
    <col min="5632" max="5632" width="11.42578125" style="216"/>
    <col min="5633" max="5633" width="9.85546875" style="216" customWidth="1"/>
    <col min="5634" max="5634" width="1.7109375" style="216" customWidth="1"/>
    <col min="5635" max="5635" width="5.140625" style="216" customWidth="1"/>
    <col min="5636" max="5885" width="11.42578125" style="216"/>
    <col min="5886" max="5886" width="20.85546875" style="216" customWidth="1"/>
    <col min="5887" max="5887" width="7" style="216" customWidth="1"/>
    <col min="5888" max="5888" width="11.42578125" style="216"/>
    <col min="5889" max="5889" width="9.85546875" style="216" customWidth="1"/>
    <col min="5890" max="5890" width="1.7109375" style="216" customWidth="1"/>
    <col min="5891" max="5891" width="5.140625" style="216" customWidth="1"/>
    <col min="5892" max="6141" width="11.42578125" style="216"/>
    <col min="6142" max="6142" width="20.85546875" style="216" customWidth="1"/>
    <col min="6143" max="6143" width="7" style="216" customWidth="1"/>
    <col min="6144" max="6144" width="11.42578125" style="216"/>
    <col min="6145" max="6145" width="9.85546875" style="216" customWidth="1"/>
    <col min="6146" max="6146" width="1.7109375" style="216" customWidth="1"/>
    <col min="6147" max="6147" width="5.140625" style="216" customWidth="1"/>
    <col min="6148" max="6397" width="11.42578125" style="216"/>
    <col min="6398" max="6398" width="20.85546875" style="216" customWidth="1"/>
    <col min="6399" max="6399" width="7" style="216" customWidth="1"/>
    <col min="6400" max="6400" width="11.42578125" style="216"/>
    <col min="6401" max="6401" width="9.85546875" style="216" customWidth="1"/>
    <col min="6402" max="6402" width="1.7109375" style="216" customWidth="1"/>
    <col min="6403" max="6403" width="5.140625" style="216" customWidth="1"/>
    <col min="6404" max="6653" width="11.42578125" style="216"/>
    <col min="6654" max="6654" width="20.85546875" style="216" customWidth="1"/>
    <col min="6655" max="6655" width="7" style="216" customWidth="1"/>
    <col min="6656" max="6656" width="11.42578125" style="216"/>
    <col min="6657" max="6657" width="9.85546875" style="216" customWidth="1"/>
    <col min="6658" max="6658" width="1.7109375" style="216" customWidth="1"/>
    <col min="6659" max="6659" width="5.140625" style="216" customWidth="1"/>
    <col min="6660" max="6909" width="11.42578125" style="216"/>
    <col min="6910" max="6910" width="20.85546875" style="216" customWidth="1"/>
    <col min="6911" max="6911" width="7" style="216" customWidth="1"/>
    <col min="6912" max="6912" width="11.42578125" style="216"/>
    <col min="6913" max="6913" width="9.85546875" style="216" customWidth="1"/>
    <col min="6914" max="6914" width="1.7109375" style="216" customWidth="1"/>
    <col min="6915" max="6915" width="5.140625" style="216" customWidth="1"/>
    <col min="6916" max="7165" width="11.42578125" style="216"/>
    <col min="7166" max="7166" width="20.85546875" style="216" customWidth="1"/>
    <col min="7167" max="7167" width="7" style="216" customWidth="1"/>
    <col min="7168" max="7168" width="11.42578125" style="216"/>
    <col min="7169" max="7169" width="9.85546875" style="216" customWidth="1"/>
    <col min="7170" max="7170" width="1.7109375" style="216" customWidth="1"/>
    <col min="7171" max="7171" width="5.140625" style="216" customWidth="1"/>
    <col min="7172" max="7421" width="11.42578125" style="216"/>
    <col min="7422" max="7422" width="20.85546875" style="216" customWidth="1"/>
    <col min="7423" max="7423" width="7" style="216" customWidth="1"/>
    <col min="7424" max="7424" width="11.42578125" style="216"/>
    <col min="7425" max="7425" width="9.85546875" style="216" customWidth="1"/>
    <col min="7426" max="7426" width="1.7109375" style="216" customWidth="1"/>
    <col min="7427" max="7427" width="5.140625" style="216" customWidth="1"/>
    <col min="7428" max="7677" width="11.42578125" style="216"/>
    <col min="7678" max="7678" width="20.85546875" style="216" customWidth="1"/>
    <col min="7679" max="7679" width="7" style="216" customWidth="1"/>
    <col min="7680" max="7680" width="11.42578125" style="216"/>
    <col min="7681" max="7681" width="9.85546875" style="216" customWidth="1"/>
    <col min="7682" max="7682" width="1.7109375" style="216" customWidth="1"/>
    <col min="7683" max="7683" width="5.140625" style="216" customWidth="1"/>
    <col min="7684" max="7933" width="11.42578125" style="216"/>
    <col min="7934" max="7934" width="20.85546875" style="216" customWidth="1"/>
    <col min="7935" max="7935" width="7" style="216" customWidth="1"/>
    <col min="7936" max="7936" width="11.42578125" style="216"/>
    <col min="7937" max="7937" width="9.85546875" style="216" customWidth="1"/>
    <col min="7938" max="7938" width="1.7109375" style="216" customWidth="1"/>
    <col min="7939" max="7939" width="5.140625" style="216" customWidth="1"/>
    <col min="7940" max="8189" width="11.42578125" style="216"/>
    <col min="8190" max="8190" width="20.85546875" style="216" customWidth="1"/>
    <col min="8191" max="8191" width="7" style="216" customWidth="1"/>
    <col min="8192" max="8192" width="11.42578125" style="216"/>
    <col min="8193" max="8193" width="9.85546875" style="216" customWidth="1"/>
    <col min="8194" max="8194" width="1.7109375" style="216" customWidth="1"/>
    <col min="8195" max="8195" width="5.140625" style="216" customWidth="1"/>
    <col min="8196" max="8445" width="11.42578125" style="216"/>
    <col min="8446" max="8446" width="20.85546875" style="216" customWidth="1"/>
    <col min="8447" max="8447" width="7" style="216" customWidth="1"/>
    <col min="8448" max="8448" width="11.42578125" style="216"/>
    <col min="8449" max="8449" width="9.85546875" style="216" customWidth="1"/>
    <col min="8450" max="8450" width="1.7109375" style="216" customWidth="1"/>
    <col min="8451" max="8451" width="5.140625" style="216" customWidth="1"/>
    <col min="8452" max="8701" width="11.42578125" style="216"/>
    <col min="8702" max="8702" width="20.85546875" style="216" customWidth="1"/>
    <col min="8703" max="8703" width="7" style="216" customWidth="1"/>
    <col min="8704" max="8704" width="11.42578125" style="216"/>
    <col min="8705" max="8705" width="9.85546875" style="216" customWidth="1"/>
    <col min="8706" max="8706" width="1.7109375" style="216" customWidth="1"/>
    <col min="8707" max="8707" width="5.140625" style="216" customWidth="1"/>
    <col min="8708" max="8957" width="11.42578125" style="216"/>
    <col min="8958" max="8958" width="20.85546875" style="216" customWidth="1"/>
    <col min="8959" max="8959" width="7" style="216" customWidth="1"/>
    <col min="8960" max="8960" width="11.42578125" style="216"/>
    <col min="8961" max="8961" width="9.85546875" style="216" customWidth="1"/>
    <col min="8962" max="8962" width="1.7109375" style="216" customWidth="1"/>
    <col min="8963" max="8963" width="5.140625" style="216" customWidth="1"/>
    <col min="8964" max="9213" width="11.42578125" style="216"/>
    <col min="9214" max="9214" width="20.85546875" style="216" customWidth="1"/>
    <col min="9215" max="9215" width="7" style="216" customWidth="1"/>
    <col min="9216" max="9216" width="11.42578125" style="216"/>
    <col min="9217" max="9217" width="9.85546875" style="216" customWidth="1"/>
    <col min="9218" max="9218" width="1.7109375" style="216" customWidth="1"/>
    <col min="9219" max="9219" width="5.140625" style="216" customWidth="1"/>
    <col min="9220" max="9469" width="11.42578125" style="216"/>
    <col min="9470" max="9470" width="20.85546875" style="216" customWidth="1"/>
    <col min="9471" max="9471" width="7" style="216" customWidth="1"/>
    <col min="9472" max="9472" width="11.42578125" style="216"/>
    <col min="9473" max="9473" width="9.85546875" style="216" customWidth="1"/>
    <col min="9474" max="9474" width="1.7109375" style="216" customWidth="1"/>
    <col min="9475" max="9475" width="5.140625" style="216" customWidth="1"/>
    <col min="9476" max="9725" width="11.42578125" style="216"/>
    <col min="9726" max="9726" width="20.85546875" style="216" customWidth="1"/>
    <col min="9727" max="9727" width="7" style="216" customWidth="1"/>
    <col min="9728" max="9728" width="11.42578125" style="216"/>
    <col min="9729" max="9729" width="9.85546875" style="216" customWidth="1"/>
    <col min="9730" max="9730" width="1.7109375" style="216" customWidth="1"/>
    <col min="9731" max="9731" width="5.140625" style="216" customWidth="1"/>
    <col min="9732" max="9981" width="11.42578125" style="216"/>
    <col min="9982" max="9982" width="20.85546875" style="216" customWidth="1"/>
    <col min="9983" max="9983" width="7" style="216" customWidth="1"/>
    <col min="9984" max="9984" width="11.42578125" style="216"/>
    <col min="9985" max="9985" width="9.85546875" style="216" customWidth="1"/>
    <col min="9986" max="9986" width="1.7109375" style="216" customWidth="1"/>
    <col min="9987" max="9987" width="5.140625" style="216" customWidth="1"/>
    <col min="9988" max="10237" width="11.42578125" style="216"/>
    <col min="10238" max="10238" width="20.85546875" style="216" customWidth="1"/>
    <col min="10239" max="10239" width="7" style="216" customWidth="1"/>
    <col min="10240" max="10240" width="11.42578125" style="216"/>
    <col min="10241" max="10241" width="9.85546875" style="216" customWidth="1"/>
    <col min="10242" max="10242" width="1.7109375" style="216" customWidth="1"/>
    <col min="10243" max="10243" width="5.140625" style="216" customWidth="1"/>
    <col min="10244" max="10493" width="11.42578125" style="216"/>
    <col min="10494" max="10494" width="20.85546875" style="216" customWidth="1"/>
    <col min="10495" max="10495" width="7" style="216" customWidth="1"/>
    <col min="10496" max="10496" width="11.42578125" style="216"/>
    <col min="10497" max="10497" width="9.85546875" style="216" customWidth="1"/>
    <col min="10498" max="10498" width="1.7109375" style="216" customWidth="1"/>
    <col min="10499" max="10499" width="5.140625" style="216" customWidth="1"/>
    <col min="10500" max="10749" width="11.42578125" style="216"/>
    <col min="10750" max="10750" width="20.85546875" style="216" customWidth="1"/>
    <col min="10751" max="10751" width="7" style="216" customWidth="1"/>
    <col min="10752" max="10752" width="11.42578125" style="216"/>
    <col min="10753" max="10753" width="9.85546875" style="216" customWidth="1"/>
    <col min="10754" max="10754" width="1.7109375" style="216" customWidth="1"/>
    <col min="10755" max="10755" width="5.140625" style="216" customWidth="1"/>
    <col min="10756" max="11005" width="11.42578125" style="216"/>
    <col min="11006" max="11006" width="20.85546875" style="216" customWidth="1"/>
    <col min="11007" max="11007" width="7" style="216" customWidth="1"/>
    <col min="11008" max="11008" width="11.42578125" style="216"/>
    <col min="11009" max="11009" width="9.85546875" style="216" customWidth="1"/>
    <col min="11010" max="11010" width="1.7109375" style="216" customWidth="1"/>
    <col min="11011" max="11011" width="5.140625" style="216" customWidth="1"/>
    <col min="11012" max="11261" width="11.42578125" style="216"/>
    <col min="11262" max="11262" width="20.85546875" style="216" customWidth="1"/>
    <col min="11263" max="11263" width="7" style="216" customWidth="1"/>
    <col min="11264" max="11264" width="11.42578125" style="216"/>
    <col min="11265" max="11265" width="9.85546875" style="216" customWidth="1"/>
    <col min="11266" max="11266" width="1.7109375" style="216" customWidth="1"/>
    <col min="11267" max="11267" width="5.140625" style="216" customWidth="1"/>
    <col min="11268" max="11517" width="11.42578125" style="216"/>
    <col min="11518" max="11518" width="20.85546875" style="216" customWidth="1"/>
    <col min="11519" max="11519" width="7" style="216" customWidth="1"/>
    <col min="11520" max="11520" width="11.42578125" style="216"/>
    <col min="11521" max="11521" width="9.85546875" style="216" customWidth="1"/>
    <col min="11522" max="11522" width="1.7109375" style="216" customWidth="1"/>
    <col min="11523" max="11523" width="5.140625" style="216" customWidth="1"/>
    <col min="11524" max="11773" width="11.42578125" style="216"/>
    <col min="11774" max="11774" width="20.85546875" style="216" customWidth="1"/>
    <col min="11775" max="11775" width="7" style="216" customWidth="1"/>
    <col min="11776" max="11776" width="11.42578125" style="216"/>
    <col min="11777" max="11777" width="9.85546875" style="216" customWidth="1"/>
    <col min="11778" max="11778" width="1.7109375" style="216" customWidth="1"/>
    <col min="11779" max="11779" width="5.140625" style="216" customWidth="1"/>
    <col min="11780" max="12029" width="11.42578125" style="216"/>
    <col min="12030" max="12030" width="20.85546875" style="216" customWidth="1"/>
    <col min="12031" max="12031" width="7" style="216" customWidth="1"/>
    <col min="12032" max="12032" width="11.42578125" style="216"/>
    <col min="12033" max="12033" width="9.85546875" style="216" customWidth="1"/>
    <col min="12034" max="12034" width="1.7109375" style="216" customWidth="1"/>
    <col min="12035" max="12035" width="5.140625" style="216" customWidth="1"/>
    <col min="12036" max="12285" width="11.42578125" style="216"/>
    <col min="12286" max="12286" width="20.85546875" style="216" customWidth="1"/>
    <col min="12287" max="12287" width="7" style="216" customWidth="1"/>
    <col min="12288" max="12288" width="11.42578125" style="216"/>
    <col min="12289" max="12289" width="9.85546875" style="216" customWidth="1"/>
    <col min="12290" max="12290" width="1.7109375" style="216" customWidth="1"/>
    <col min="12291" max="12291" width="5.140625" style="216" customWidth="1"/>
    <col min="12292" max="12541" width="11.42578125" style="216"/>
    <col min="12542" max="12542" width="20.85546875" style="216" customWidth="1"/>
    <col min="12543" max="12543" width="7" style="216" customWidth="1"/>
    <col min="12544" max="12544" width="11.42578125" style="216"/>
    <col min="12545" max="12545" width="9.85546875" style="216" customWidth="1"/>
    <col min="12546" max="12546" width="1.7109375" style="216" customWidth="1"/>
    <col min="12547" max="12547" width="5.140625" style="216" customWidth="1"/>
    <col min="12548" max="12797" width="11.42578125" style="216"/>
    <col min="12798" max="12798" width="20.85546875" style="216" customWidth="1"/>
    <col min="12799" max="12799" width="7" style="216" customWidth="1"/>
    <col min="12800" max="12800" width="11.42578125" style="216"/>
    <col min="12801" max="12801" width="9.85546875" style="216" customWidth="1"/>
    <col min="12802" max="12802" width="1.7109375" style="216" customWidth="1"/>
    <col min="12803" max="12803" width="5.140625" style="216" customWidth="1"/>
    <col min="12804" max="13053" width="11.42578125" style="216"/>
    <col min="13054" max="13054" width="20.85546875" style="216" customWidth="1"/>
    <col min="13055" max="13055" width="7" style="216" customWidth="1"/>
    <col min="13056" max="13056" width="11.42578125" style="216"/>
    <col min="13057" max="13057" width="9.85546875" style="216" customWidth="1"/>
    <col min="13058" max="13058" width="1.7109375" style="216" customWidth="1"/>
    <col min="13059" max="13059" width="5.140625" style="216" customWidth="1"/>
    <col min="13060" max="13309" width="11.42578125" style="216"/>
    <col min="13310" max="13310" width="20.85546875" style="216" customWidth="1"/>
    <col min="13311" max="13311" width="7" style="216" customWidth="1"/>
    <col min="13312" max="13312" width="11.42578125" style="216"/>
    <col min="13313" max="13313" width="9.85546875" style="216" customWidth="1"/>
    <col min="13314" max="13314" width="1.7109375" style="216" customWidth="1"/>
    <col min="13315" max="13315" width="5.140625" style="216" customWidth="1"/>
    <col min="13316" max="13565" width="11.42578125" style="216"/>
    <col min="13566" max="13566" width="20.85546875" style="216" customWidth="1"/>
    <col min="13567" max="13567" width="7" style="216" customWidth="1"/>
    <col min="13568" max="13568" width="11.42578125" style="216"/>
    <col min="13569" max="13569" width="9.85546875" style="216" customWidth="1"/>
    <col min="13570" max="13570" width="1.7109375" style="216" customWidth="1"/>
    <col min="13571" max="13571" width="5.140625" style="216" customWidth="1"/>
    <col min="13572" max="13821" width="11.42578125" style="216"/>
    <col min="13822" max="13822" width="20.85546875" style="216" customWidth="1"/>
    <col min="13823" max="13823" width="7" style="216" customWidth="1"/>
    <col min="13824" max="13824" width="11.42578125" style="216"/>
    <col min="13825" max="13825" width="9.85546875" style="216" customWidth="1"/>
    <col min="13826" max="13826" width="1.7109375" style="216" customWidth="1"/>
    <col min="13827" max="13827" width="5.140625" style="216" customWidth="1"/>
    <col min="13828" max="14077" width="11.42578125" style="216"/>
    <col min="14078" max="14078" width="20.85546875" style="216" customWidth="1"/>
    <col min="14079" max="14079" width="7" style="216" customWidth="1"/>
    <col min="14080" max="14080" width="11.42578125" style="216"/>
    <col min="14081" max="14081" width="9.85546875" style="216" customWidth="1"/>
    <col min="14082" max="14082" width="1.7109375" style="216" customWidth="1"/>
    <col min="14083" max="14083" width="5.140625" style="216" customWidth="1"/>
    <col min="14084" max="14333" width="11.42578125" style="216"/>
    <col min="14334" max="14334" width="20.85546875" style="216" customWidth="1"/>
    <col min="14335" max="14335" width="7" style="216" customWidth="1"/>
    <col min="14336" max="14336" width="11.42578125" style="216"/>
    <col min="14337" max="14337" width="9.85546875" style="216" customWidth="1"/>
    <col min="14338" max="14338" width="1.7109375" style="216" customWidth="1"/>
    <col min="14339" max="14339" width="5.140625" style="216" customWidth="1"/>
    <col min="14340" max="14589" width="11.42578125" style="216"/>
    <col min="14590" max="14590" width="20.85546875" style="216" customWidth="1"/>
    <col min="14591" max="14591" width="7" style="216" customWidth="1"/>
    <col min="14592" max="14592" width="11.42578125" style="216"/>
    <col min="14593" max="14593" width="9.85546875" style="216" customWidth="1"/>
    <col min="14594" max="14594" width="1.7109375" style="216" customWidth="1"/>
    <col min="14595" max="14595" width="5.140625" style="216" customWidth="1"/>
    <col min="14596" max="14845" width="11.42578125" style="216"/>
    <col min="14846" max="14846" width="20.85546875" style="216" customWidth="1"/>
    <col min="14847" max="14847" width="7" style="216" customWidth="1"/>
    <col min="14848" max="14848" width="11.42578125" style="216"/>
    <col min="14849" max="14849" width="9.85546875" style="216" customWidth="1"/>
    <col min="14850" max="14850" width="1.7109375" style="216" customWidth="1"/>
    <col min="14851" max="14851" width="5.140625" style="216" customWidth="1"/>
    <col min="14852" max="15101" width="11.42578125" style="216"/>
    <col min="15102" max="15102" width="20.85546875" style="216" customWidth="1"/>
    <col min="15103" max="15103" width="7" style="216" customWidth="1"/>
    <col min="15104" max="15104" width="11.42578125" style="216"/>
    <col min="15105" max="15105" width="9.85546875" style="216" customWidth="1"/>
    <col min="15106" max="15106" width="1.7109375" style="216" customWidth="1"/>
    <col min="15107" max="15107" width="5.140625" style="216" customWidth="1"/>
    <col min="15108" max="15357" width="11.42578125" style="216"/>
    <col min="15358" max="15358" width="20.85546875" style="216" customWidth="1"/>
    <col min="15359" max="15359" width="7" style="216" customWidth="1"/>
    <col min="15360" max="15360" width="11.42578125" style="216"/>
    <col min="15361" max="15361" width="9.85546875" style="216" customWidth="1"/>
    <col min="15362" max="15362" width="1.7109375" style="216" customWidth="1"/>
    <col min="15363" max="15363" width="5.140625" style="216" customWidth="1"/>
    <col min="15364" max="15613" width="11.42578125" style="216"/>
    <col min="15614" max="15614" width="20.85546875" style="216" customWidth="1"/>
    <col min="15615" max="15615" width="7" style="216" customWidth="1"/>
    <col min="15616" max="15616" width="11.42578125" style="216"/>
    <col min="15617" max="15617" width="9.85546875" style="216" customWidth="1"/>
    <col min="15618" max="15618" width="1.7109375" style="216" customWidth="1"/>
    <col min="15619" max="15619" width="5.140625" style="216" customWidth="1"/>
    <col min="15620" max="15869" width="11.42578125" style="216"/>
    <col min="15870" max="15870" width="20.85546875" style="216" customWidth="1"/>
    <col min="15871" max="15871" width="7" style="216" customWidth="1"/>
    <col min="15872" max="15872" width="11.42578125" style="216"/>
    <col min="15873" max="15873" width="9.85546875" style="216" customWidth="1"/>
    <col min="15874" max="15874" width="1.7109375" style="216" customWidth="1"/>
    <col min="15875" max="15875" width="5.140625" style="216" customWidth="1"/>
    <col min="15876" max="16125" width="11.42578125" style="216"/>
    <col min="16126" max="16126" width="20.85546875" style="216" customWidth="1"/>
    <col min="16127" max="16127" width="7" style="216" customWidth="1"/>
    <col min="16128" max="16128" width="11.42578125" style="216"/>
    <col min="16129" max="16129" width="9.85546875" style="216" customWidth="1"/>
    <col min="16130" max="16130" width="1.7109375" style="216" customWidth="1"/>
    <col min="16131" max="16131" width="5.140625" style="216" customWidth="1"/>
    <col min="16132" max="16384" width="11.42578125" style="216"/>
  </cols>
  <sheetData>
    <row r="1" spans="1:12" s="1" customFormat="1" ht="12.75" x14ac:dyDescent="0.2">
      <c r="A1" s="219"/>
      <c r="G1" s="3"/>
      <c r="H1" s="3"/>
      <c r="I1" s="2"/>
      <c r="J1" s="2"/>
      <c r="K1" s="2"/>
      <c r="L1" s="2"/>
    </row>
    <row r="2" spans="1:12" s="1" customFormat="1" ht="12.75" x14ac:dyDescent="0.2">
      <c r="A2" s="219"/>
      <c r="G2" s="3"/>
      <c r="H2" s="3"/>
      <c r="I2" s="2"/>
      <c r="J2" s="2"/>
      <c r="K2" s="2"/>
      <c r="L2" s="2"/>
    </row>
    <row r="3" spans="1:12" s="1" customFormat="1" ht="12.75" x14ac:dyDescent="0.2">
      <c r="A3" s="219"/>
      <c r="G3" s="3"/>
      <c r="H3" s="3"/>
      <c r="I3" s="2"/>
      <c r="J3" s="2"/>
      <c r="K3" s="2"/>
      <c r="L3" s="2"/>
    </row>
    <row r="4" spans="1:12" s="1" customFormat="1" ht="12.75" x14ac:dyDescent="0.2">
      <c r="A4" s="219"/>
      <c r="G4" s="3"/>
      <c r="H4" s="3"/>
      <c r="I4" s="2"/>
      <c r="J4" s="2"/>
      <c r="K4" s="2"/>
      <c r="L4" s="2"/>
    </row>
    <row r="5" spans="1:12" s="260" customFormat="1" ht="19.5" x14ac:dyDescent="0.3">
      <c r="A5" s="257"/>
      <c r="B5" s="258" t="s">
        <v>132</v>
      </c>
      <c r="C5" s="259"/>
      <c r="E5" s="259"/>
      <c r="F5" s="259"/>
      <c r="G5" s="258" t="s">
        <v>132</v>
      </c>
    </row>
    <row r="6" spans="1:12" s="241" customFormat="1" ht="13.5" thickBot="1" x14ac:dyDescent="0.25">
      <c r="A6" s="261"/>
      <c r="B6" s="239"/>
      <c r="C6" s="249"/>
      <c r="E6" s="249"/>
      <c r="F6" s="249"/>
      <c r="G6" s="239"/>
    </row>
    <row r="7" spans="1:12" s="241" customFormat="1" ht="12.75" customHeight="1" x14ac:dyDescent="0.2">
      <c r="A7" s="787" t="s">
        <v>263</v>
      </c>
      <c r="B7" s="348" t="s">
        <v>133</v>
      </c>
      <c r="C7" s="349" t="s">
        <v>160</v>
      </c>
      <c r="D7" s="350"/>
      <c r="E7" s="351"/>
      <c r="F7" s="249"/>
      <c r="G7" s="348" t="s">
        <v>134</v>
      </c>
      <c r="H7" s="349" t="s">
        <v>161</v>
      </c>
      <c r="I7" s="350"/>
      <c r="J7" s="361"/>
    </row>
    <row r="8" spans="1:12" s="241" customFormat="1" ht="12.75" x14ac:dyDescent="0.2">
      <c r="A8" s="787"/>
      <c r="B8" s="352"/>
      <c r="C8" s="249"/>
      <c r="E8" s="353"/>
      <c r="F8" s="249"/>
      <c r="G8" s="362"/>
      <c r="J8" s="363"/>
    </row>
    <row r="9" spans="1:12" s="241" customFormat="1" ht="12.75" x14ac:dyDescent="0.2">
      <c r="A9" s="787"/>
      <c r="B9" s="352" t="s">
        <v>135</v>
      </c>
      <c r="C9" s="250">
        <v>5630</v>
      </c>
      <c r="D9" s="241" t="s">
        <v>1</v>
      </c>
      <c r="E9" s="354"/>
      <c r="F9" s="254"/>
      <c r="G9" s="352" t="s">
        <v>135</v>
      </c>
      <c r="H9" s="250">
        <v>6120</v>
      </c>
      <c r="I9" s="241" t="s">
        <v>1</v>
      </c>
      <c r="J9" s="363"/>
    </row>
    <row r="10" spans="1:12" s="241" customFormat="1" ht="12.75" x14ac:dyDescent="0.2">
      <c r="A10" s="787"/>
      <c r="B10" s="352" t="s">
        <v>136</v>
      </c>
      <c r="C10" s="250">
        <v>70</v>
      </c>
      <c r="D10" s="241" t="s">
        <v>127</v>
      </c>
      <c r="E10" s="354"/>
      <c r="F10" s="254"/>
      <c r="G10" s="352" t="s">
        <v>136</v>
      </c>
      <c r="H10" s="250">
        <v>72</v>
      </c>
      <c r="I10" s="241" t="s">
        <v>127</v>
      </c>
      <c r="J10" s="363"/>
    </row>
    <row r="11" spans="1:12" s="241" customFormat="1" ht="12.75" x14ac:dyDescent="0.2">
      <c r="A11" s="787"/>
      <c r="B11" s="352" t="s">
        <v>137</v>
      </c>
      <c r="C11" s="250">
        <v>3650</v>
      </c>
      <c r="D11" s="241" t="s">
        <v>1</v>
      </c>
      <c r="E11" s="354"/>
      <c r="F11" s="254"/>
      <c r="G11" s="352" t="s">
        <v>137</v>
      </c>
      <c r="H11" s="250">
        <v>3520</v>
      </c>
      <c r="I11" s="241" t="s">
        <v>1</v>
      </c>
      <c r="J11" s="363"/>
    </row>
    <row r="12" spans="1:12" s="241" customFormat="1" ht="12.75" x14ac:dyDescent="0.2">
      <c r="A12" s="787"/>
      <c r="B12" s="352" t="s">
        <v>138</v>
      </c>
      <c r="C12" s="251">
        <v>110</v>
      </c>
      <c r="D12" s="241" t="s">
        <v>127</v>
      </c>
      <c r="E12" s="355"/>
      <c r="F12" s="255"/>
      <c r="G12" s="352" t="s">
        <v>138</v>
      </c>
      <c r="H12" s="251">
        <v>112</v>
      </c>
      <c r="I12" s="241" t="s">
        <v>127</v>
      </c>
      <c r="J12" s="363"/>
    </row>
    <row r="13" spans="1:12" s="241" customFormat="1" ht="12.75" x14ac:dyDescent="0.2">
      <c r="A13" s="787"/>
      <c r="B13" s="352" t="s">
        <v>140</v>
      </c>
      <c r="C13" s="252">
        <v>4623</v>
      </c>
      <c r="D13" s="241" t="s">
        <v>1</v>
      </c>
      <c r="E13" s="356"/>
      <c r="F13" s="256"/>
      <c r="G13" s="352" t="s">
        <v>140</v>
      </c>
      <c r="H13" s="252">
        <v>4736</v>
      </c>
      <c r="I13" s="241" t="s">
        <v>1</v>
      </c>
      <c r="J13" s="363"/>
    </row>
    <row r="14" spans="1:12" s="241" customFormat="1" ht="12.75" x14ac:dyDescent="0.2">
      <c r="A14" s="787"/>
      <c r="B14" s="352" t="s">
        <v>141</v>
      </c>
      <c r="C14" s="252">
        <v>160</v>
      </c>
      <c r="D14" s="241" t="s">
        <v>127</v>
      </c>
      <c r="E14" s="356"/>
      <c r="F14" s="256"/>
      <c r="G14" s="352" t="s">
        <v>141</v>
      </c>
      <c r="H14" s="252">
        <v>155</v>
      </c>
      <c r="I14" s="241" t="s">
        <v>127</v>
      </c>
      <c r="J14" s="363"/>
    </row>
    <row r="15" spans="1:12" s="241" customFormat="1" ht="12.75" x14ac:dyDescent="0.2">
      <c r="A15" s="787"/>
      <c r="B15" s="352" t="s">
        <v>139</v>
      </c>
      <c r="C15" s="252">
        <v>2260</v>
      </c>
      <c r="D15" s="241" t="s">
        <v>1</v>
      </c>
      <c r="E15" s="356"/>
      <c r="F15" s="256"/>
      <c r="G15" s="352" t="s">
        <v>139</v>
      </c>
      <c r="H15" s="252">
        <v>2120</v>
      </c>
      <c r="I15" s="241" t="s">
        <v>1</v>
      </c>
      <c r="J15" s="363"/>
    </row>
    <row r="16" spans="1:12" s="241" customFormat="1" ht="12.75" x14ac:dyDescent="0.2">
      <c r="A16" s="787"/>
      <c r="B16" s="352" t="s">
        <v>146</v>
      </c>
      <c r="C16" s="252">
        <v>10</v>
      </c>
      <c r="D16" s="241" t="s">
        <v>127</v>
      </c>
      <c r="E16" s="356"/>
      <c r="F16" s="256"/>
      <c r="G16" s="352" t="s">
        <v>146</v>
      </c>
      <c r="H16" s="252">
        <v>9.5</v>
      </c>
      <c r="I16" s="241" t="s">
        <v>127</v>
      </c>
      <c r="J16" s="363"/>
    </row>
    <row r="17" spans="1:10" s="241" customFormat="1" ht="12.75" x14ac:dyDescent="0.2">
      <c r="A17" s="787"/>
      <c r="B17" s="352" t="s">
        <v>142</v>
      </c>
      <c r="C17" s="252">
        <v>260</v>
      </c>
      <c r="D17" s="241" t="s">
        <v>1</v>
      </c>
      <c r="E17" s="356"/>
      <c r="F17" s="256"/>
      <c r="G17" s="352" t="s">
        <v>142</v>
      </c>
      <c r="H17" s="252">
        <v>266</v>
      </c>
      <c r="I17" s="241" t="s">
        <v>1</v>
      </c>
      <c r="J17" s="363"/>
    </row>
    <row r="18" spans="1:10" s="241" customFormat="1" ht="12.75" x14ac:dyDescent="0.2">
      <c r="A18" s="787"/>
      <c r="B18" s="352" t="s">
        <v>124</v>
      </c>
      <c r="C18" s="252">
        <v>12</v>
      </c>
      <c r="D18" s="241" t="s">
        <v>127</v>
      </c>
      <c r="E18" s="356"/>
      <c r="F18" s="256"/>
      <c r="G18" s="352"/>
      <c r="H18" s="252"/>
      <c r="J18" s="363"/>
    </row>
    <row r="19" spans="1:10" s="241" customFormat="1" ht="12.75" x14ac:dyDescent="0.2">
      <c r="A19" s="787"/>
      <c r="B19" s="352" t="s">
        <v>125</v>
      </c>
      <c r="C19" s="252">
        <v>2</v>
      </c>
      <c r="D19" s="241" t="s">
        <v>127</v>
      </c>
      <c r="E19" s="356"/>
      <c r="F19" s="256"/>
      <c r="G19" s="352" t="s">
        <v>143</v>
      </c>
      <c r="H19" s="252">
        <v>0</v>
      </c>
      <c r="I19" s="241" t="s">
        <v>1</v>
      </c>
      <c r="J19" s="363"/>
    </row>
    <row r="20" spans="1:10" s="241" customFormat="1" ht="12.75" x14ac:dyDescent="0.2">
      <c r="A20" s="787"/>
      <c r="B20" s="352" t="s">
        <v>126</v>
      </c>
      <c r="C20" s="252">
        <v>5</v>
      </c>
      <c r="D20" s="241" t="s">
        <v>127</v>
      </c>
      <c r="E20" s="356"/>
      <c r="F20" s="256"/>
      <c r="G20" s="352" t="s">
        <v>144</v>
      </c>
      <c r="H20" s="252">
        <v>0</v>
      </c>
      <c r="I20" s="241" t="s">
        <v>1</v>
      </c>
      <c r="J20" s="363"/>
    </row>
    <row r="21" spans="1:10" s="241" customFormat="1" ht="12.75" x14ac:dyDescent="0.2">
      <c r="A21" s="787"/>
      <c r="B21" s="352"/>
      <c r="C21" s="252"/>
      <c r="E21" s="356"/>
      <c r="F21" s="256"/>
      <c r="G21" s="352"/>
      <c r="H21" s="252"/>
      <c r="J21" s="363"/>
    </row>
    <row r="22" spans="1:10" s="241" customFormat="1" ht="12.75" x14ac:dyDescent="0.2">
      <c r="A22" s="787"/>
      <c r="B22" s="352" t="s">
        <v>143</v>
      </c>
      <c r="C22" s="252">
        <v>0</v>
      </c>
      <c r="D22" s="241" t="s">
        <v>1</v>
      </c>
      <c r="E22" s="356"/>
      <c r="F22" s="256"/>
      <c r="G22" s="362"/>
      <c r="J22" s="363"/>
    </row>
    <row r="23" spans="1:10" s="241" customFormat="1" ht="12.75" x14ac:dyDescent="0.2">
      <c r="A23" s="787"/>
      <c r="B23" s="352" t="s">
        <v>144</v>
      </c>
      <c r="C23" s="252">
        <v>0</v>
      </c>
      <c r="D23" s="241" t="s">
        <v>1</v>
      </c>
      <c r="E23" s="356"/>
      <c r="F23" s="256"/>
      <c r="G23" s="362"/>
      <c r="J23" s="363"/>
    </row>
    <row r="24" spans="1:10" s="241" customFormat="1" ht="13.5" thickBot="1" x14ac:dyDescent="0.25">
      <c r="A24" s="787"/>
      <c r="B24" s="357"/>
      <c r="C24" s="358"/>
      <c r="D24" s="359"/>
      <c r="E24" s="360"/>
      <c r="F24" s="256"/>
      <c r="G24" s="364"/>
      <c r="H24" s="359"/>
      <c r="I24" s="359"/>
      <c r="J24" s="365"/>
    </row>
    <row r="25" spans="1:10" s="241" customFormat="1" ht="12.75" x14ac:dyDescent="0.2">
      <c r="A25" s="253"/>
      <c r="B25" s="239"/>
      <c r="C25" s="252"/>
      <c r="E25" s="256"/>
      <c r="F25" s="256"/>
    </row>
    <row r="26" spans="1:10" ht="12.75" x14ac:dyDescent="0.2">
      <c r="A26" s="246"/>
      <c r="B26" s="239"/>
      <c r="C26" s="234"/>
      <c r="D26" s="241"/>
      <c r="E26" s="234"/>
      <c r="F26" s="234"/>
      <c r="G26" s="242"/>
      <c r="H26" s="231"/>
      <c r="I26" s="241"/>
    </row>
    <row r="27" spans="1:10" ht="12.75" x14ac:dyDescent="0.2">
      <c r="A27" s="786"/>
      <c r="B27" s="217" t="s">
        <v>135</v>
      </c>
      <c r="C27" s="234">
        <f>ROUND(C9,2)</f>
        <v>5630</v>
      </c>
      <c r="D27" s="234"/>
      <c r="E27" s="234"/>
      <c r="F27" s="234"/>
      <c r="G27" s="217" t="s">
        <v>135</v>
      </c>
      <c r="H27" s="234">
        <f>ROUND(H9,2)</f>
        <v>6120</v>
      </c>
      <c r="I27" s="234"/>
      <c r="J27" s="234"/>
    </row>
    <row r="28" spans="1:10" ht="12.75" x14ac:dyDescent="0.2">
      <c r="A28" s="786"/>
      <c r="B28" s="217" t="s">
        <v>147</v>
      </c>
      <c r="C28" s="227">
        <f>ROUND(C9*C10/100,2)</f>
        <v>3941</v>
      </c>
      <c r="D28" s="227"/>
      <c r="E28" s="234"/>
      <c r="F28" s="234"/>
      <c r="G28" s="217" t="s">
        <v>147</v>
      </c>
      <c r="H28" s="227">
        <f>ROUND(H9*H10/100,2)</f>
        <v>4406.3999999999996</v>
      </c>
      <c r="I28" s="227"/>
      <c r="J28" s="234"/>
    </row>
    <row r="29" spans="1:10" ht="12.75" x14ac:dyDescent="0.2">
      <c r="A29" s="786"/>
      <c r="B29" s="217" t="s">
        <v>148</v>
      </c>
      <c r="C29" s="234"/>
      <c r="D29" s="234">
        <f>ROUND(SUM(C27:C28),2)</f>
        <v>9571</v>
      </c>
      <c r="E29" s="234"/>
      <c r="F29" s="234"/>
      <c r="G29" s="217" t="s">
        <v>148</v>
      </c>
      <c r="H29" s="234"/>
      <c r="I29" s="234">
        <f>ROUND(SUM(H27:H28),2)</f>
        <v>10526.4</v>
      </c>
      <c r="J29" s="234"/>
    </row>
    <row r="30" spans="1:10" ht="12.75" x14ac:dyDescent="0.2">
      <c r="A30" s="786"/>
      <c r="B30" s="217" t="s">
        <v>137</v>
      </c>
      <c r="C30" s="234">
        <f>ROUND(C11,2)</f>
        <v>3650</v>
      </c>
      <c r="D30" s="234"/>
      <c r="E30" s="234"/>
      <c r="F30" s="234"/>
      <c r="G30" s="217" t="s">
        <v>137</v>
      </c>
      <c r="H30" s="234">
        <f>ROUND(H11,2)</f>
        <v>3520</v>
      </c>
      <c r="I30" s="234"/>
      <c r="J30" s="234"/>
    </row>
    <row r="31" spans="1:10" ht="12.75" x14ac:dyDescent="0.2">
      <c r="A31" s="786"/>
      <c r="B31" s="217" t="s">
        <v>149</v>
      </c>
      <c r="C31" s="234">
        <f>ROUND(C11*C12/100,2)</f>
        <v>4015</v>
      </c>
      <c r="D31" s="234"/>
      <c r="E31" s="234"/>
      <c r="F31" s="234"/>
      <c r="G31" s="217" t="s">
        <v>149</v>
      </c>
      <c r="H31" s="234">
        <f>ROUND(H11*H12/100,2)</f>
        <v>3942.4</v>
      </c>
      <c r="I31" s="234"/>
      <c r="J31" s="234"/>
    </row>
    <row r="32" spans="1:10" ht="12.75" x14ac:dyDescent="0.2">
      <c r="A32" s="786"/>
      <c r="B32" s="217" t="s">
        <v>150</v>
      </c>
      <c r="C32" s="234">
        <f>ROUND(C13,2)</f>
        <v>4623</v>
      </c>
      <c r="D32" s="234"/>
      <c r="E32" s="234"/>
      <c r="F32" s="234"/>
      <c r="G32" s="217" t="s">
        <v>150</v>
      </c>
      <c r="H32" s="234">
        <f>ROUND(H13,2)</f>
        <v>4736</v>
      </c>
      <c r="I32" s="234"/>
      <c r="J32" s="234"/>
    </row>
    <row r="33" spans="1:10" ht="12.75" x14ac:dyDescent="0.2">
      <c r="A33" s="786"/>
      <c r="B33" s="217" t="s">
        <v>151</v>
      </c>
      <c r="C33" s="234">
        <f>ROUND(C13*C14/100,2)</f>
        <v>7396.8</v>
      </c>
      <c r="D33" s="234"/>
      <c r="E33" s="234"/>
      <c r="F33" s="234"/>
      <c r="G33" s="217" t="s">
        <v>151</v>
      </c>
      <c r="H33" s="234">
        <f>ROUND(H13*H14/100,2)</f>
        <v>7340.8</v>
      </c>
      <c r="I33" s="234"/>
      <c r="J33" s="234"/>
    </row>
    <row r="34" spans="1:10" ht="12.75" x14ac:dyDescent="0.2">
      <c r="A34" s="786"/>
      <c r="B34" s="217" t="s">
        <v>152</v>
      </c>
      <c r="C34" s="227">
        <f>ROUND(C15,2)</f>
        <v>2260</v>
      </c>
      <c r="D34" s="227"/>
      <c r="E34" s="234"/>
      <c r="F34" s="234"/>
      <c r="G34" s="217" t="s">
        <v>152</v>
      </c>
      <c r="H34" s="227">
        <f>ROUND(H15,2)</f>
        <v>2120</v>
      </c>
      <c r="I34" s="227"/>
      <c r="J34" s="234"/>
    </row>
    <row r="35" spans="1:10" ht="12.75" x14ac:dyDescent="0.2">
      <c r="A35" s="786"/>
      <c r="B35" s="217" t="s">
        <v>153</v>
      </c>
      <c r="C35" s="234"/>
      <c r="D35" s="227">
        <f>ROUND(SUM(C30:C34),2)</f>
        <v>21944.799999999999</v>
      </c>
      <c r="E35" s="227"/>
      <c r="F35" s="234"/>
      <c r="G35" s="217" t="s">
        <v>153</v>
      </c>
      <c r="H35" s="234"/>
      <c r="I35" s="227">
        <f>ROUND(SUM(H30:H34),2)</f>
        <v>21659.200000000001</v>
      </c>
      <c r="J35" s="227"/>
    </row>
    <row r="36" spans="1:10" ht="12.75" x14ac:dyDescent="0.2">
      <c r="A36" s="786"/>
      <c r="B36" s="217" t="s">
        <v>154</v>
      </c>
      <c r="C36" s="234"/>
      <c r="D36" s="234"/>
      <c r="E36" s="234">
        <f>ROUND(SUM(D29:D35),2)</f>
        <v>31515.8</v>
      </c>
      <c r="F36" s="234"/>
      <c r="G36" s="217" t="s">
        <v>154</v>
      </c>
      <c r="H36" s="234"/>
      <c r="I36" s="234"/>
      <c r="J36" s="234">
        <f>ROUND(SUM(I29:I35),2)</f>
        <v>32185.599999999999</v>
      </c>
    </row>
    <row r="37" spans="1:10" ht="12.75" x14ac:dyDescent="0.2">
      <c r="A37" s="786"/>
      <c r="B37" s="217" t="s">
        <v>145</v>
      </c>
      <c r="C37" s="234">
        <f>ROUND(C22,2)</f>
        <v>0</v>
      </c>
      <c r="D37" s="234"/>
      <c r="E37" s="234"/>
      <c r="F37" s="234"/>
      <c r="G37" s="217" t="s">
        <v>145</v>
      </c>
      <c r="H37" s="234">
        <f>ROUND(H19,2)</f>
        <v>0</v>
      </c>
      <c r="I37" s="234"/>
      <c r="J37" s="234"/>
    </row>
    <row r="38" spans="1:10" ht="12.75" x14ac:dyDescent="0.2">
      <c r="A38" s="786"/>
      <c r="B38" s="217" t="s">
        <v>155</v>
      </c>
      <c r="C38" s="227">
        <f>ROUND(C23*-1,2)</f>
        <v>0</v>
      </c>
      <c r="D38" s="227"/>
      <c r="E38" s="234"/>
      <c r="F38" s="234"/>
      <c r="G38" s="217" t="s">
        <v>155</v>
      </c>
      <c r="H38" s="227">
        <f>ROUND(H20*-1,2)</f>
        <v>0</v>
      </c>
      <c r="I38" s="227"/>
      <c r="J38" s="234"/>
    </row>
    <row r="39" spans="1:10" ht="12.75" x14ac:dyDescent="0.2">
      <c r="A39" s="786"/>
      <c r="B39" s="217" t="s">
        <v>156</v>
      </c>
      <c r="C39" s="234"/>
      <c r="D39" s="227">
        <f>ROUND(SUM(C37:C38),2)</f>
        <v>0</v>
      </c>
      <c r="E39" s="227"/>
      <c r="F39" s="234"/>
      <c r="G39" s="217" t="s">
        <v>156</v>
      </c>
      <c r="H39" s="234"/>
      <c r="I39" s="227">
        <f>ROUND(SUM(H37:H38),2)</f>
        <v>0</v>
      </c>
      <c r="J39" s="227"/>
    </row>
    <row r="40" spans="1:10" ht="12.75" x14ac:dyDescent="0.2">
      <c r="A40" s="786"/>
      <c r="B40" s="217" t="s">
        <v>157</v>
      </c>
      <c r="C40" s="234"/>
      <c r="D40" s="234"/>
      <c r="E40" s="234">
        <f>ROUND(SUM(D29,D35,D39),2)</f>
        <v>31515.8</v>
      </c>
      <c r="F40" s="234"/>
      <c r="G40" s="217" t="s">
        <v>157</v>
      </c>
      <c r="H40" s="234"/>
      <c r="I40" s="234"/>
      <c r="J40" s="234">
        <f>ROUND(SUM(I29,I35,I39),2)</f>
        <v>32185.599999999999</v>
      </c>
    </row>
    <row r="41" spans="1:10" ht="12.75" x14ac:dyDescent="0.2">
      <c r="A41" s="786"/>
      <c r="B41" s="217" t="s">
        <v>146</v>
      </c>
      <c r="C41" s="234">
        <f>ROUND(E40*C16/100,2)</f>
        <v>3151.58</v>
      </c>
      <c r="D41" s="234"/>
      <c r="E41" s="234"/>
      <c r="F41" s="234"/>
      <c r="G41" s="217" t="s">
        <v>146</v>
      </c>
      <c r="H41" s="234">
        <f>ROUND(J40*H16/100,2)</f>
        <v>3057.63</v>
      </c>
      <c r="I41" s="234"/>
      <c r="J41" s="234"/>
    </row>
    <row r="42" spans="1:10" ht="12.75" x14ac:dyDescent="0.2">
      <c r="A42" s="786"/>
      <c r="B42" s="217" t="s">
        <v>158</v>
      </c>
      <c r="C42" s="227">
        <f>ROUND(C17,2)</f>
        <v>260</v>
      </c>
      <c r="D42" s="227"/>
      <c r="E42" s="234"/>
      <c r="F42" s="234"/>
      <c r="G42" s="217" t="s">
        <v>158</v>
      </c>
      <c r="H42" s="227">
        <f>ROUND(H17,2)</f>
        <v>266</v>
      </c>
      <c r="I42" s="227"/>
      <c r="J42" s="234"/>
    </row>
    <row r="43" spans="1:10" ht="12.75" x14ac:dyDescent="0.2">
      <c r="A43" s="786"/>
      <c r="B43" s="217" t="s">
        <v>159</v>
      </c>
      <c r="C43" s="234"/>
      <c r="D43" s="227">
        <f>ROUND(SUM(C41:C42),2)</f>
        <v>3411.58</v>
      </c>
      <c r="E43" s="227"/>
      <c r="F43" s="234"/>
      <c r="G43" s="217" t="s">
        <v>159</v>
      </c>
      <c r="H43" s="234"/>
      <c r="I43" s="227">
        <f>ROUND(SUM(H41:H42),2)</f>
        <v>3323.63</v>
      </c>
      <c r="J43" s="227"/>
    </row>
    <row r="44" spans="1:10" ht="13.5" thickBot="1" x14ac:dyDescent="0.25">
      <c r="A44" s="786"/>
      <c r="B44" s="217" t="s">
        <v>102</v>
      </c>
      <c r="C44" s="234"/>
      <c r="D44" s="234"/>
      <c r="E44" s="234">
        <f>ROUND(SUM(D29:D43),2)</f>
        <v>34927.379999999997</v>
      </c>
      <c r="F44" s="234"/>
      <c r="G44" s="217" t="s">
        <v>102</v>
      </c>
      <c r="H44" s="234"/>
      <c r="I44" s="234"/>
      <c r="J44" s="228">
        <f>ROUND(SUM(I29:I43),2)</f>
        <v>35509.230000000003</v>
      </c>
    </row>
    <row r="45" spans="1:10" ht="13.5" thickTop="1" x14ac:dyDescent="0.2">
      <c r="A45" s="786"/>
      <c r="B45" s="217" t="s">
        <v>103</v>
      </c>
      <c r="C45" s="234"/>
      <c r="D45" s="241"/>
      <c r="E45" s="227">
        <f>ROUND(E44*C18/100,2)</f>
        <v>4191.29</v>
      </c>
      <c r="F45" s="234"/>
      <c r="G45" s="239"/>
      <c r="H45" s="243"/>
      <c r="I45" s="241"/>
    </row>
    <row r="46" spans="1:10" ht="12.75" x14ac:dyDescent="0.2">
      <c r="A46" s="786"/>
      <c r="B46" s="217" t="s">
        <v>104</v>
      </c>
      <c r="C46" s="234"/>
      <c r="D46" s="241"/>
      <c r="E46" s="234">
        <f>ROUND(SUM(E44:E45),2)</f>
        <v>39118.67</v>
      </c>
      <c r="F46" s="234"/>
      <c r="G46" s="239"/>
      <c r="H46" s="243"/>
      <c r="I46" s="241"/>
    </row>
    <row r="47" spans="1:10" ht="12.75" x14ac:dyDescent="0.2">
      <c r="A47" s="786"/>
      <c r="B47" s="217" t="s">
        <v>105</v>
      </c>
      <c r="C47" s="234"/>
      <c r="D47" s="241"/>
      <c r="E47" s="227">
        <f>ROUND((E46*C19)/(100-C19),2)</f>
        <v>798.34</v>
      </c>
      <c r="F47" s="234"/>
      <c r="G47" s="239" t="s">
        <v>162</v>
      </c>
      <c r="H47" s="243">
        <f>E46</f>
        <v>39118.67</v>
      </c>
      <c r="I47" s="241"/>
    </row>
    <row r="48" spans="1:10" ht="12.75" x14ac:dyDescent="0.2">
      <c r="A48" s="786"/>
      <c r="B48" s="217" t="s">
        <v>106</v>
      </c>
      <c r="C48" s="234"/>
      <c r="D48" s="241"/>
      <c r="E48" s="234">
        <f>ROUND(SUM(E46:E47),2)</f>
        <v>39917.01</v>
      </c>
      <c r="F48" s="234"/>
      <c r="G48" s="239" t="s">
        <v>164</v>
      </c>
      <c r="H48" s="235">
        <f>J44</f>
        <v>35509.230000000003</v>
      </c>
      <c r="I48" s="245"/>
    </row>
    <row r="49" spans="1:9" ht="13.5" thickBot="1" x14ac:dyDescent="0.25">
      <c r="A49" s="786"/>
      <c r="B49" s="217" t="s">
        <v>107</v>
      </c>
      <c r="C49" s="234"/>
      <c r="D49" s="241"/>
      <c r="E49" s="227">
        <f>ROUND((E48*C20)/(100-C20),2)</f>
        <v>2100.9</v>
      </c>
      <c r="F49" s="234"/>
      <c r="G49" s="239" t="s">
        <v>165</v>
      </c>
      <c r="H49" s="247" t="s">
        <v>129</v>
      </c>
      <c r="I49" s="237">
        <f>H47-H48</f>
        <v>3609.4399999999951</v>
      </c>
    </row>
    <row r="50" spans="1:9" thickTop="1" thickBot="1" x14ac:dyDescent="0.25">
      <c r="A50" s="786"/>
      <c r="B50" s="217" t="s">
        <v>108</v>
      </c>
      <c r="C50" s="234"/>
      <c r="D50" s="240" t="s">
        <v>129</v>
      </c>
      <c r="E50" s="228">
        <f>ROUND(SUM(E48:E49),2)</f>
        <v>42017.91</v>
      </c>
      <c r="F50" s="234"/>
      <c r="G50" s="239"/>
      <c r="H50" s="243"/>
      <c r="I50" s="241"/>
    </row>
    <row r="51" spans="1:9" ht="13.5" thickTop="1" x14ac:dyDescent="0.2">
      <c r="A51" s="246"/>
      <c r="C51" s="234"/>
      <c r="D51" s="241"/>
      <c r="E51" s="234"/>
      <c r="F51" s="234"/>
      <c r="G51" s="239" t="s">
        <v>163</v>
      </c>
      <c r="H51" s="244">
        <f>I49/J44</f>
        <v>0.10164793773337227</v>
      </c>
      <c r="I51" s="241"/>
    </row>
    <row r="52" spans="1:9" ht="12.75" x14ac:dyDescent="0.2">
      <c r="A52" s="246"/>
      <c r="C52" s="234"/>
      <c r="D52" s="241"/>
      <c r="E52" s="234"/>
      <c r="F52" s="234"/>
      <c r="G52" s="241"/>
      <c r="H52" s="243"/>
      <c r="I52" s="241"/>
    </row>
    <row r="53" spans="1:9" ht="12.75" x14ac:dyDescent="0.2">
      <c r="A53" s="216"/>
      <c r="B53" s="155" t="s">
        <v>75</v>
      </c>
      <c r="C53" s="224"/>
      <c r="E53" s="224"/>
      <c r="F53" s="224"/>
    </row>
    <row r="54" spans="1:9" ht="12.75" x14ac:dyDescent="0.2">
      <c r="B54" s="216"/>
      <c r="C54" s="224"/>
      <c r="E54" s="224"/>
      <c r="F54" s="224"/>
    </row>
    <row r="55" spans="1:9" ht="12.75" x14ac:dyDescent="0.2">
      <c r="B55" s="10" t="s">
        <v>0</v>
      </c>
      <c r="C55" s="224"/>
      <c r="E55" s="224"/>
      <c r="F55" s="224"/>
    </row>
    <row r="65" spans="1:1" x14ac:dyDescent="0.2">
      <c r="A65" s="246"/>
    </row>
  </sheetData>
  <sheetProtection password="A501" sheet="1" objects="1" scenarios="1"/>
  <mergeCells count="2">
    <mergeCell ref="A27:A50"/>
    <mergeCell ref="A7:A24"/>
  </mergeCells>
  <pageMargins left="0.70866141732283472" right="0.19685039370078741" top="0.78740157480314965" bottom="0.78740157480314965" header="0.31496062992125984" footer="0.31496062992125984"/>
  <pageSetup paperSize="9" orientation="portrait" horizontalDpi="0" verticalDpi="0" r:id="rId1"/>
  <ignoredErrors>
    <ignoredError sqref="C31:C33 E47 E49 H31:H32 H33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6" r:id="rId4" name="Button 2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0</xdr:colOff>
                    <xdr:row>2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9"/>
  <sheetViews>
    <sheetView showGridLines="0" showRowColHeaders="0" workbookViewId="0"/>
  </sheetViews>
  <sheetFormatPr baseColWidth="10" defaultRowHeight="14.25" x14ac:dyDescent="0.2"/>
  <cols>
    <col min="1" max="1" width="2.42578125" style="221" customWidth="1"/>
    <col min="2" max="2" width="35.7109375" style="217" customWidth="1"/>
    <col min="3" max="3" width="15.7109375" style="225" customWidth="1"/>
    <col min="4" max="4" width="15.7109375" style="216" customWidth="1"/>
    <col min="5" max="5" width="15.7109375" style="225" customWidth="1"/>
    <col min="6" max="6" width="6" style="225" customWidth="1"/>
    <col min="7" max="7" width="35.7109375" style="216" customWidth="1"/>
    <col min="8" max="10" width="15.7109375" style="216" customWidth="1"/>
    <col min="11" max="253" width="11.42578125" style="216"/>
    <col min="254" max="254" width="20.85546875" style="216" customWidth="1"/>
    <col min="255" max="255" width="7" style="216" customWidth="1"/>
    <col min="256" max="256" width="11.42578125" style="216"/>
    <col min="257" max="257" width="9.85546875" style="216" customWidth="1"/>
    <col min="258" max="258" width="1.7109375" style="216" customWidth="1"/>
    <col min="259" max="259" width="5.140625" style="216" customWidth="1"/>
    <col min="260" max="509" width="11.42578125" style="216"/>
    <col min="510" max="510" width="20.85546875" style="216" customWidth="1"/>
    <col min="511" max="511" width="7" style="216" customWidth="1"/>
    <col min="512" max="512" width="11.42578125" style="216"/>
    <col min="513" max="513" width="9.85546875" style="216" customWidth="1"/>
    <col min="514" max="514" width="1.7109375" style="216" customWidth="1"/>
    <col min="515" max="515" width="5.140625" style="216" customWidth="1"/>
    <col min="516" max="765" width="11.42578125" style="216"/>
    <col min="766" max="766" width="20.85546875" style="216" customWidth="1"/>
    <col min="767" max="767" width="7" style="216" customWidth="1"/>
    <col min="768" max="768" width="11.42578125" style="216"/>
    <col min="769" max="769" width="9.85546875" style="216" customWidth="1"/>
    <col min="770" max="770" width="1.7109375" style="216" customWidth="1"/>
    <col min="771" max="771" width="5.140625" style="216" customWidth="1"/>
    <col min="772" max="1021" width="11.42578125" style="216"/>
    <col min="1022" max="1022" width="20.85546875" style="216" customWidth="1"/>
    <col min="1023" max="1023" width="7" style="216" customWidth="1"/>
    <col min="1024" max="1024" width="11.42578125" style="216"/>
    <col min="1025" max="1025" width="9.85546875" style="216" customWidth="1"/>
    <col min="1026" max="1026" width="1.7109375" style="216" customWidth="1"/>
    <col min="1027" max="1027" width="5.140625" style="216" customWidth="1"/>
    <col min="1028" max="1277" width="11.42578125" style="216"/>
    <col min="1278" max="1278" width="20.85546875" style="216" customWidth="1"/>
    <col min="1279" max="1279" width="7" style="216" customWidth="1"/>
    <col min="1280" max="1280" width="11.42578125" style="216"/>
    <col min="1281" max="1281" width="9.85546875" style="216" customWidth="1"/>
    <col min="1282" max="1282" width="1.7109375" style="216" customWidth="1"/>
    <col min="1283" max="1283" width="5.140625" style="216" customWidth="1"/>
    <col min="1284" max="1533" width="11.42578125" style="216"/>
    <col min="1534" max="1534" width="20.85546875" style="216" customWidth="1"/>
    <col min="1535" max="1535" width="7" style="216" customWidth="1"/>
    <col min="1536" max="1536" width="11.42578125" style="216"/>
    <col min="1537" max="1537" width="9.85546875" style="216" customWidth="1"/>
    <col min="1538" max="1538" width="1.7109375" style="216" customWidth="1"/>
    <col min="1539" max="1539" width="5.140625" style="216" customWidth="1"/>
    <col min="1540" max="1789" width="11.42578125" style="216"/>
    <col min="1790" max="1790" width="20.85546875" style="216" customWidth="1"/>
    <col min="1791" max="1791" width="7" style="216" customWidth="1"/>
    <col min="1792" max="1792" width="11.42578125" style="216"/>
    <col min="1793" max="1793" width="9.85546875" style="216" customWidth="1"/>
    <col min="1794" max="1794" width="1.7109375" style="216" customWidth="1"/>
    <col min="1795" max="1795" width="5.140625" style="216" customWidth="1"/>
    <col min="1796" max="2045" width="11.42578125" style="216"/>
    <col min="2046" max="2046" width="20.85546875" style="216" customWidth="1"/>
    <col min="2047" max="2047" width="7" style="216" customWidth="1"/>
    <col min="2048" max="2048" width="11.42578125" style="216"/>
    <col min="2049" max="2049" width="9.85546875" style="216" customWidth="1"/>
    <col min="2050" max="2050" width="1.7109375" style="216" customWidth="1"/>
    <col min="2051" max="2051" width="5.140625" style="216" customWidth="1"/>
    <col min="2052" max="2301" width="11.42578125" style="216"/>
    <col min="2302" max="2302" width="20.85546875" style="216" customWidth="1"/>
    <col min="2303" max="2303" width="7" style="216" customWidth="1"/>
    <col min="2304" max="2304" width="11.42578125" style="216"/>
    <col min="2305" max="2305" width="9.85546875" style="216" customWidth="1"/>
    <col min="2306" max="2306" width="1.7109375" style="216" customWidth="1"/>
    <col min="2307" max="2307" width="5.140625" style="216" customWidth="1"/>
    <col min="2308" max="2557" width="11.42578125" style="216"/>
    <col min="2558" max="2558" width="20.85546875" style="216" customWidth="1"/>
    <col min="2559" max="2559" width="7" style="216" customWidth="1"/>
    <col min="2560" max="2560" width="11.42578125" style="216"/>
    <col min="2561" max="2561" width="9.85546875" style="216" customWidth="1"/>
    <col min="2562" max="2562" width="1.7109375" style="216" customWidth="1"/>
    <col min="2563" max="2563" width="5.140625" style="216" customWidth="1"/>
    <col min="2564" max="2813" width="11.42578125" style="216"/>
    <col min="2814" max="2814" width="20.85546875" style="216" customWidth="1"/>
    <col min="2815" max="2815" width="7" style="216" customWidth="1"/>
    <col min="2816" max="2816" width="11.42578125" style="216"/>
    <col min="2817" max="2817" width="9.85546875" style="216" customWidth="1"/>
    <col min="2818" max="2818" width="1.7109375" style="216" customWidth="1"/>
    <col min="2819" max="2819" width="5.140625" style="216" customWidth="1"/>
    <col min="2820" max="3069" width="11.42578125" style="216"/>
    <col min="3070" max="3070" width="20.85546875" style="216" customWidth="1"/>
    <col min="3071" max="3071" width="7" style="216" customWidth="1"/>
    <col min="3072" max="3072" width="11.42578125" style="216"/>
    <col min="3073" max="3073" width="9.85546875" style="216" customWidth="1"/>
    <col min="3074" max="3074" width="1.7109375" style="216" customWidth="1"/>
    <col min="3075" max="3075" width="5.140625" style="216" customWidth="1"/>
    <col min="3076" max="3325" width="11.42578125" style="216"/>
    <col min="3326" max="3326" width="20.85546875" style="216" customWidth="1"/>
    <col min="3327" max="3327" width="7" style="216" customWidth="1"/>
    <col min="3328" max="3328" width="11.42578125" style="216"/>
    <col min="3329" max="3329" width="9.85546875" style="216" customWidth="1"/>
    <col min="3330" max="3330" width="1.7109375" style="216" customWidth="1"/>
    <col min="3331" max="3331" width="5.140625" style="216" customWidth="1"/>
    <col min="3332" max="3581" width="11.42578125" style="216"/>
    <col min="3582" max="3582" width="20.85546875" style="216" customWidth="1"/>
    <col min="3583" max="3583" width="7" style="216" customWidth="1"/>
    <col min="3584" max="3584" width="11.42578125" style="216"/>
    <col min="3585" max="3585" width="9.85546875" style="216" customWidth="1"/>
    <col min="3586" max="3586" width="1.7109375" style="216" customWidth="1"/>
    <col min="3587" max="3587" width="5.140625" style="216" customWidth="1"/>
    <col min="3588" max="3837" width="11.42578125" style="216"/>
    <col min="3838" max="3838" width="20.85546875" style="216" customWidth="1"/>
    <col min="3839" max="3839" width="7" style="216" customWidth="1"/>
    <col min="3840" max="3840" width="11.42578125" style="216"/>
    <col min="3841" max="3841" width="9.85546875" style="216" customWidth="1"/>
    <col min="3842" max="3842" width="1.7109375" style="216" customWidth="1"/>
    <col min="3843" max="3843" width="5.140625" style="216" customWidth="1"/>
    <col min="3844" max="4093" width="11.42578125" style="216"/>
    <col min="4094" max="4094" width="20.85546875" style="216" customWidth="1"/>
    <col min="4095" max="4095" width="7" style="216" customWidth="1"/>
    <col min="4096" max="4096" width="11.42578125" style="216"/>
    <col min="4097" max="4097" width="9.85546875" style="216" customWidth="1"/>
    <col min="4098" max="4098" width="1.7109375" style="216" customWidth="1"/>
    <col min="4099" max="4099" width="5.140625" style="216" customWidth="1"/>
    <col min="4100" max="4349" width="11.42578125" style="216"/>
    <col min="4350" max="4350" width="20.85546875" style="216" customWidth="1"/>
    <col min="4351" max="4351" width="7" style="216" customWidth="1"/>
    <col min="4352" max="4352" width="11.42578125" style="216"/>
    <col min="4353" max="4353" width="9.85546875" style="216" customWidth="1"/>
    <col min="4354" max="4354" width="1.7109375" style="216" customWidth="1"/>
    <col min="4355" max="4355" width="5.140625" style="216" customWidth="1"/>
    <col min="4356" max="4605" width="11.42578125" style="216"/>
    <col min="4606" max="4606" width="20.85546875" style="216" customWidth="1"/>
    <col min="4607" max="4607" width="7" style="216" customWidth="1"/>
    <col min="4608" max="4608" width="11.42578125" style="216"/>
    <col min="4609" max="4609" width="9.85546875" style="216" customWidth="1"/>
    <col min="4610" max="4610" width="1.7109375" style="216" customWidth="1"/>
    <col min="4611" max="4611" width="5.140625" style="216" customWidth="1"/>
    <col min="4612" max="4861" width="11.42578125" style="216"/>
    <col min="4862" max="4862" width="20.85546875" style="216" customWidth="1"/>
    <col min="4863" max="4863" width="7" style="216" customWidth="1"/>
    <col min="4864" max="4864" width="11.42578125" style="216"/>
    <col min="4865" max="4865" width="9.85546875" style="216" customWidth="1"/>
    <col min="4866" max="4866" width="1.7109375" style="216" customWidth="1"/>
    <col min="4867" max="4867" width="5.140625" style="216" customWidth="1"/>
    <col min="4868" max="5117" width="11.42578125" style="216"/>
    <col min="5118" max="5118" width="20.85546875" style="216" customWidth="1"/>
    <col min="5119" max="5119" width="7" style="216" customWidth="1"/>
    <col min="5120" max="5120" width="11.42578125" style="216"/>
    <col min="5121" max="5121" width="9.85546875" style="216" customWidth="1"/>
    <col min="5122" max="5122" width="1.7109375" style="216" customWidth="1"/>
    <col min="5123" max="5123" width="5.140625" style="216" customWidth="1"/>
    <col min="5124" max="5373" width="11.42578125" style="216"/>
    <col min="5374" max="5374" width="20.85546875" style="216" customWidth="1"/>
    <col min="5375" max="5375" width="7" style="216" customWidth="1"/>
    <col min="5376" max="5376" width="11.42578125" style="216"/>
    <col min="5377" max="5377" width="9.85546875" style="216" customWidth="1"/>
    <col min="5378" max="5378" width="1.7109375" style="216" customWidth="1"/>
    <col min="5379" max="5379" width="5.140625" style="216" customWidth="1"/>
    <col min="5380" max="5629" width="11.42578125" style="216"/>
    <col min="5630" max="5630" width="20.85546875" style="216" customWidth="1"/>
    <col min="5631" max="5631" width="7" style="216" customWidth="1"/>
    <col min="5632" max="5632" width="11.42578125" style="216"/>
    <col min="5633" max="5633" width="9.85546875" style="216" customWidth="1"/>
    <col min="5634" max="5634" width="1.7109375" style="216" customWidth="1"/>
    <col min="5635" max="5635" width="5.140625" style="216" customWidth="1"/>
    <col min="5636" max="5885" width="11.42578125" style="216"/>
    <col min="5886" max="5886" width="20.85546875" style="216" customWidth="1"/>
    <col min="5887" max="5887" width="7" style="216" customWidth="1"/>
    <col min="5888" max="5888" width="11.42578125" style="216"/>
    <col min="5889" max="5889" width="9.85546875" style="216" customWidth="1"/>
    <col min="5890" max="5890" width="1.7109375" style="216" customWidth="1"/>
    <col min="5891" max="5891" width="5.140625" style="216" customWidth="1"/>
    <col min="5892" max="6141" width="11.42578125" style="216"/>
    <col min="6142" max="6142" width="20.85546875" style="216" customWidth="1"/>
    <col min="6143" max="6143" width="7" style="216" customWidth="1"/>
    <col min="6144" max="6144" width="11.42578125" style="216"/>
    <col min="6145" max="6145" width="9.85546875" style="216" customWidth="1"/>
    <col min="6146" max="6146" width="1.7109375" style="216" customWidth="1"/>
    <col min="6147" max="6147" width="5.140625" style="216" customWidth="1"/>
    <col min="6148" max="6397" width="11.42578125" style="216"/>
    <col min="6398" max="6398" width="20.85546875" style="216" customWidth="1"/>
    <col min="6399" max="6399" width="7" style="216" customWidth="1"/>
    <col min="6400" max="6400" width="11.42578125" style="216"/>
    <col min="6401" max="6401" width="9.85546875" style="216" customWidth="1"/>
    <col min="6402" max="6402" width="1.7109375" style="216" customWidth="1"/>
    <col min="6403" max="6403" width="5.140625" style="216" customWidth="1"/>
    <col min="6404" max="6653" width="11.42578125" style="216"/>
    <col min="6654" max="6654" width="20.85546875" style="216" customWidth="1"/>
    <col min="6655" max="6655" width="7" style="216" customWidth="1"/>
    <col min="6656" max="6656" width="11.42578125" style="216"/>
    <col min="6657" max="6657" width="9.85546875" style="216" customWidth="1"/>
    <col min="6658" max="6658" width="1.7109375" style="216" customWidth="1"/>
    <col min="6659" max="6659" width="5.140625" style="216" customWidth="1"/>
    <col min="6660" max="6909" width="11.42578125" style="216"/>
    <col min="6910" max="6910" width="20.85546875" style="216" customWidth="1"/>
    <col min="6911" max="6911" width="7" style="216" customWidth="1"/>
    <col min="6912" max="6912" width="11.42578125" style="216"/>
    <col min="6913" max="6913" width="9.85546875" style="216" customWidth="1"/>
    <col min="6914" max="6914" width="1.7109375" style="216" customWidth="1"/>
    <col min="6915" max="6915" width="5.140625" style="216" customWidth="1"/>
    <col min="6916" max="7165" width="11.42578125" style="216"/>
    <col min="7166" max="7166" width="20.85546875" style="216" customWidth="1"/>
    <col min="7167" max="7167" width="7" style="216" customWidth="1"/>
    <col min="7168" max="7168" width="11.42578125" style="216"/>
    <col min="7169" max="7169" width="9.85546875" style="216" customWidth="1"/>
    <col min="7170" max="7170" width="1.7109375" style="216" customWidth="1"/>
    <col min="7171" max="7171" width="5.140625" style="216" customWidth="1"/>
    <col min="7172" max="7421" width="11.42578125" style="216"/>
    <col min="7422" max="7422" width="20.85546875" style="216" customWidth="1"/>
    <col min="7423" max="7423" width="7" style="216" customWidth="1"/>
    <col min="7424" max="7424" width="11.42578125" style="216"/>
    <col min="7425" max="7425" width="9.85546875" style="216" customWidth="1"/>
    <col min="7426" max="7426" width="1.7109375" style="216" customWidth="1"/>
    <col min="7427" max="7427" width="5.140625" style="216" customWidth="1"/>
    <col min="7428" max="7677" width="11.42578125" style="216"/>
    <col min="7678" max="7678" width="20.85546875" style="216" customWidth="1"/>
    <col min="7679" max="7679" width="7" style="216" customWidth="1"/>
    <col min="7680" max="7680" width="11.42578125" style="216"/>
    <col min="7681" max="7681" width="9.85546875" style="216" customWidth="1"/>
    <col min="7682" max="7682" width="1.7109375" style="216" customWidth="1"/>
    <col min="7683" max="7683" width="5.140625" style="216" customWidth="1"/>
    <col min="7684" max="7933" width="11.42578125" style="216"/>
    <col min="7934" max="7934" width="20.85546875" style="216" customWidth="1"/>
    <col min="7935" max="7935" width="7" style="216" customWidth="1"/>
    <col min="7936" max="7936" width="11.42578125" style="216"/>
    <col min="7937" max="7937" width="9.85546875" style="216" customWidth="1"/>
    <col min="7938" max="7938" width="1.7109375" style="216" customWidth="1"/>
    <col min="7939" max="7939" width="5.140625" style="216" customWidth="1"/>
    <col min="7940" max="8189" width="11.42578125" style="216"/>
    <col min="8190" max="8190" width="20.85546875" style="216" customWidth="1"/>
    <col min="8191" max="8191" width="7" style="216" customWidth="1"/>
    <col min="8192" max="8192" width="11.42578125" style="216"/>
    <col min="8193" max="8193" width="9.85546875" style="216" customWidth="1"/>
    <col min="8194" max="8194" width="1.7109375" style="216" customWidth="1"/>
    <col min="8195" max="8195" width="5.140625" style="216" customWidth="1"/>
    <col min="8196" max="8445" width="11.42578125" style="216"/>
    <col min="8446" max="8446" width="20.85546875" style="216" customWidth="1"/>
    <col min="8447" max="8447" width="7" style="216" customWidth="1"/>
    <col min="8448" max="8448" width="11.42578125" style="216"/>
    <col min="8449" max="8449" width="9.85546875" style="216" customWidth="1"/>
    <col min="8450" max="8450" width="1.7109375" style="216" customWidth="1"/>
    <col min="8451" max="8451" width="5.140625" style="216" customWidth="1"/>
    <col min="8452" max="8701" width="11.42578125" style="216"/>
    <col min="8702" max="8702" width="20.85546875" style="216" customWidth="1"/>
    <col min="8703" max="8703" width="7" style="216" customWidth="1"/>
    <col min="8704" max="8704" width="11.42578125" style="216"/>
    <col min="8705" max="8705" width="9.85546875" style="216" customWidth="1"/>
    <col min="8706" max="8706" width="1.7109375" style="216" customWidth="1"/>
    <col min="8707" max="8707" width="5.140625" style="216" customWidth="1"/>
    <col min="8708" max="8957" width="11.42578125" style="216"/>
    <col min="8958" max="8958" width="20.85546875" style="216" customWidth="1"/>
    <col min="8959" max="8959" width="7" style="216" customWidth="1"/>
    <col min="8960" max="8960" width="11.42578125" style="216"/>
    <col min="8961" max="8961" width="9.85546875" style="216" customWidth="1"/>
    <col min="8962" max="8962" width="1.7109375" style="216" customWidth="1"/>
    <col min="8963" max="8963" width="5.140625" style="216" customWidth="1"/>
    <col min="8964" max="9213" width="11.42578125" style="216"/>
    <col min="9214" max="9214" width="20.85546875" style="216" customWidth="1"/>
    <col min="9215" max="9215" width="7" style="216" customWidth="1"/>
    <col min="9216" max="9216" width="11.42578125" style="216"/>
    <col min="9217" max="9217" width="9.85546875" style="216" customWidth="1"/>
    <col min="9218" max="9218" width="1.7109375" style="216" customWidth="1"/>
    <col min="9219" max="9219" width="5.140625" style="216" customWidth="1"/>
    <col min="9220" max="9469" width="11.42578125" style="216"/>
    <col min="9470" max="9470" width="20.85546875" style="216" customWidth="1"/>
    <col min="9471" max="9471" width="7" style="216" customWidth="1"/>
    <col min="9472" max="9472" width="11.42578125" style="216"/>
    <col min="9473" max="9473" width="9.85546875" style="216" customWidth="1"/>
    <col min="9474" max="9474" width="1.7109375" style="216" customWidth="1"/>
    <col min="9475" max="9475" width="5.140625" style="216" customWidth="1"/>
    <col min="9476" max="9725" width="11.42578125" style="216"/>
    <col min="9726" max="9726" width="20.85546875" style="216" customWidth="1"/>
    <col min="9727" max="9727" width="7" style="216" customWidth="1"/>
    <col min="9728" max="9728" width="11.42578125" style="216"/>
    <col min="9729" max="9729" width="9.85546875" style="216" customWidth="1"/>
    <col min="9730" max="9730" width="1.7109375" style="216" customWidth="1"/>
    <col min="9731" max="9731" width="5.140625" style="216" customWidth="1"/>
    <col min="9732" max="9981" width="11.42578125" style="216"/>
    <col min="9982" max="9982" width="20.85546875" style="216" customWidth="1"/>
    <col min="9983" max="9983" width="7" style="216" customWidth="1"/>
    <col min="9984" max="9984" width="11.42578125" style="216"/>
    <col min="9985" max="9985" width="9.85546875" style="216" customWidth="1"/>
    <col min="9986" max="9986" width="1.7109375" style="216" customWidth="1"/>
    <col min="9987" max="9987" width="5.140625" style="216" customWidth="1"/>
    <col min="9988" max="10237" width="11.42578125" style="216"/>
    <col min="10238" max="10238" width="20.85546875" style="216" customWidth="1"/>
    <col min="10239" max="10239" width="7" style="216" customWidth="1"/>
    <col min="10240" max="10240" width="11.42578125" style="216"/>
    <col min="10241" max="10241" width="9.85546875" style="216" customWidth="1"/>
    <col min="10242" max="10242" width="1.7109375" style="216" customWidth="1"/>
    <col min="10243" max="10243" width="5.140625" style="216" customWidth="1"/>
    <col min="10244" max="10493" width="11.42578125" style="216"/>
    <col min="10494" max="10494" width="20.85546875" style="216" customWidth="1"/>
    <col min="10495" max="10495" width="7" style="216" customWidth="1"/>
    <col min="10496" max="10496" width="11.42578125" style="216"/>
    <col min="10497" max="10497" width="9.85546875" style="216" customWidth="1"/>
    <col min="10498" max="10498" width="1.7109375" style="216" customWidth="1"/>
    <col min="10499" max="10499" width="5.140625" style="216" customWidth="1"/>
    <col min="10500" max="10749" width="11.42578125" style="216"/>
    <col min="10750" max="10750" width="20.85546875" style="216" customWidth="1"/>
    <col min="10751" max="10751" width="7" style="216" customWidth="1"/>
    <col min="10752" max="10752" width="11.42578125" style="216"/>
    <col min="10753" max="10753" width="9.85546875" style="216" customWidth="1"/>
    <col min="10754" max="10754" width="1.7109375" style="216" customWidth="1"/>
    <col min="10755" max="10755" width="5.140625" style="216" customWidth="1"/>
    <col min="10756" max="11005" width="11.42578125" style="216"/>
    <col min="11006" max="11006" width="20.85546875" style="216" customWidth="1"/>
    <col min="11007" max="11007" width="7" style="216" customWidth="1"/>
    <col min="11008" max="11008" width="11.42578125" style="216"/>
    <col min="11009" max="11009" width="9.85546875" style="216" customWidth="1"/>
    <col min="11010" max="11010" width="1.7109375" style="216" customWidth="1"/>
    <col min="11011" max="11011" width="5.140625" style="216" customWidth="1"/>
    <col min="11012" max="11261" width="11.42578125" style="216"/>
    <col min="11262" max="11262" width="20.85546875" style="216" customWidth="1"/>
    <col min="11263" max="11263" width="7" style="216" customWidth="1"/>
    <col min="11264" max="11264" width="11.42578125" style="216"/>
    <col min="11265" max="11265" width="9.85546875" style="216" customWidth="1"/>
    <col min="11266" max="11266" width="1.7109375" style="216" customWidth="1"/>
    <col min="11267" max="11267" width="5.140625" style="216" customWidth="1"/>
    <col min="11268" max="11517" width="11.42578125" style="216"/>
    <col min="11518" max="11518" width="20.85546875" style="216" customWidth="1"/>
    <col min="11519" max="11519" width="7" style="216" customWidth="1"/>
    <col min="11520" max="11520" width="11.42578125" style="216"/>
    <col min="11521" max="11521" width="9.85546875" style="216" customWidth="1"/>
    <col min="11522" max="11522" width="1.7109375" style="216" customWidth="1"/>
    <col min="11523" max="11523" width="5.140625" style="216" customWidth="1"/>
    <col min="11524" max="11773" width="11.42578125" style="216"/>
    <col min="11774" max="11774" width="20.85546875" style="216" customWidth="1"/>
    <col min="11775" max="11775" width="7" style="216" customWidth="1"/>
    <col min="11776" max="11776" width="11.42578125" style="216"/>
    <col min="11777" max="11777" width="9.85546875" style="216" customWidth="1"/>
    <col min="11778" max="11778" width="1.7109375" style="216" customWidth="1"/>
    <col min="11779" max="11779" width="5.140625" style="216" customWidth="1"/>
    <col min="11780" max="12029" width="11.42578125" style="216"/>
    <col min="12030" max="12030" width="20.85546875" style="216" customWidth="1"/>
    <col min="12031" max="12031" width="7" style="216" customWidth="1"/>
    <col min="12032" max="12032" width="11.42578125" style="216"/>
    <col min="12033" max="12033" width="9.85546875" style="216" customWidth="1"/>
    <col min="12034" max="12034" width="1.7109375" style="216" customWidth="1"/>
    <col min="12035" max="12035" width="5.140625" style="216" customWidth="1"/>
    <col min="12036" max="12285" width="11.42578125" style="216"/>
    <col min="12286" max="12286" width="20.85546875" style="216" customWidth="1"/>
    <col min="12287" max="12287" width="7" style="216" customWidth="1"/>
    <col min="12288" max="12288" width="11.42578125" style="216"/>
    <col min="12289" max="12289" width="9.85546875" style="216" customWidth="1"/>
    <col min="12290" max="12290" width="1.7109375" style="216" customWidth="1"/>
    <col min="12291" max="12291" width="5.140625" style="216" customWidth="1"/>
    <col min="12292" max="12541" width="11.42578125" style="216"/>
    <col min="12542" max="12542" width="20.85546875" style="216" customWidth="1"/>
    <col min="12543" max="12543" width="7" style="216" customWidth="1"/>
    <col min="12544" max="12544" width="11.42578125" style="216"/>
    <col min="12545" max="12545" width="9.85546875" style="216" customWidth="1"/>
    <col min="12546" max="12546" width="1.7109375" style="216" customWidth="1"/>
    <col min="12547" max="12547" width="5.140625" style="216" customWidth="1"/>
    <col min="12548" max="12797" width="11.42578125" style="216"/>
    <col min="12798" max="12798" width="20.85546875" style="216" customWidth="1"/>
    <col min="12799" max="12799" width="7" style="216" customWidth="1"/>
    <col min="12800" max="12800" width="11.42578125" style="216"/>
    <col min="12801" max="12801" width="9.85546875" style="216" customWidth="1"/>
    <col min="12802" max="12802" width="1.7109375" style="216" customWidth="1"/>
    <col min="12803" max="12803" width="5.140625" style="216" customWidth="1"/>
    <col min="12804" max="13053" width="11.42578125" style="216"/>
    <col min="13054" max="13054" width="20.85546875" style="216" customWidth="1"/>
    <col min="13055" max="13055" width="7" style="216" customWidth="1"/>
    <col min="13056" max="13056" width="11.42578125" style="216"/>
    <col min="13057" max="13057" width="9.85546875" style="216" customWidth="1"/>
    <col min="13058" max="13058" width="1.7109375" style="216" customWidth="1"/>
    <col min="13059" max="13059" width="5.140625" style="216" customWidth="1"/>
    <col min="13060" max="13309" width="11.42578125" style="216"/>
    <col min="13310" max="13310" width="20.85546875" style="216" customWidth="1"/>
    <col min="13311" max="13311" width="7" style="216" customWidth="1"/>
    <col min="13312" max="13312" width="11.42578125" style="216"/>
    <col min="13313" max="13313" width="9.85546875" style="216" customWidth="1"/>
    <col min="13314" max="13314" width="1.7109375" style="216" customWidth="1"/>
    <col min="13315" max="13315" width="5.140625" style="216" customWidth="1"/>
    <col min="13316" max="13565" width="11.42578125" style="216"/>
    <col min="13566" max="13566" width="20.85546875" style="216" customWidth="1"/>
    <col min="13567" max="13567" width="7" style="216" customWidth="1"/>
    <col min="13568" max="13568" width="11.42578125" style="216"/>
    <col min="13569" max="13569" width="9.85546875" style="216" customWidth="1"/>
    <col min="13570" max="13570" width="1.7109375" style="216" customWidth="1"/>
    <col min="13571" max="13571" width="5.140625" style="216" customWidth="1"/>
    <col min="13572" max="13821" width="11.42578125" style="216"/>
    <col min="13822" max="13822" width="20.85546875" style="216" customWidth="1"/>
    <col min="13823" max="13823" width="7" style="216" customWidth="1"/>
    <col min="13824" max="13824" width="11.42578125" style="216"/>
    <col min="13825" max="13825" width="9.85546875" style="216" customWidth="1"/>
    <col min="13826" max="13826" width="1.7109375" style="216" customWidth="1"/>
    <col min="13827" max="13827" width="5.140625" style="216" customWidth="1"/>
    <col min="13828" max="14077" width="11.42578125" style="216"/>
    <col min="14078" max="14078" width="20.85546875" style="216" customWidth="1"/>
    <col min="14079" max="14079" width="7" style="216" customWidth="1"/>
    <col min="14080" max="14080" width="11.42578125" style="216"/>
    <col min="14081" max="14081" width="9.85546875" style="216" customWidth="1"/>
    <col min="14082" max="14082" width="1.7109375" style="216" customWidth="1"/>
    <col min="14083" max="14083" width="5.140625" style="216" customWidth="1"/>
    <col min="14084" max="14333" width="11.42578125" style="216"/>
    <col min="14334" max="14334" width="20.85546875" style="216" customWidth="1"/>
    <col min="14335" max="14335" width="7" style="216" customWidth="1"/>
    <col min="14336" max="14336" width="11.42578125" style="216"/>
    <col min="14337" max="14337" width="9.85546875" style="216" customWidth="1"/>
    <col min="14338" max="14338" width="1.7109375" style="216" customWidth="1"/>
    <col min="14339" max="14339" width="5.140625" style="216" customWidth="1"/>
    <col min="14340" max="14589" width="11.42578125" style="216"/>
    <col min="14590" max="14590" width="20.85546875" style="216" customWidth="1"/>
    <col min="14591" max="14591" width="7" style="216" customWidth="1"/>
    <col min="14592" max="14592" width="11.42578125" style="216"/>
    <col min="14593" max="14593" width="9.85546875" style="216" customWidth="1"/>
    <col min="14594" max="14594" width="1.7109375" style="216" customWidth="1"/>
    <col min="14595" max="14595" width="5.140625" style="216" customWidth="1"/>
    <col min="14596" max="14845" width="11.42578125" style="216"/>
    <col min="14846" max="14846" width="20.85546875" style="216" customWidth="1"/>
    <col min="14847" max="14847" width="7" style="216" customWidth="1"/>
    <col min="14848" max="14848" width="11.42578125" style="216"/>
    <col min="14849" max="14849" width="9.85546875" style="216" customWidth="1"/>
    <col min="14850" max="14850" width="1.7109375" style="216" customWidth="1"/>
    <col min="14851" max="14851" width="5.140625" style="216" customWidth="1"/>
    <col min="14852" max="15101" width="11.42578125" style="216"/>
    <col min="15102" max="15102" width="20.85546875" style="216" customWidth="1"/>
    <col min="15103" max="15103" width="7" style="216" customWidth="1"/>
    <col min="15104" max="15104" width="11.42578125" style="216"/>
    <col min="15105" max="15105" width="9.85546875" style="216" customWidth="1"/>
    <col min="15106" max="15106" width="1.7109375" style="216" customWidth="1"/>
    <col min="15107" max="15107" width="5.140625" style="216" customWidth="1"/>
    <col min="15108" max="15357" width="11.42578125" style="216"/>
    <col min="15358" max="15358" width="20.85546875" style="216" customWidth="1"/>
    <col min="15359" max="15359" width="7" style="216" customWidth="1"/>
    <col min="15360" max="15360" width="11.42578125" style="216"/>
    <col min="15361" max="15361" width="9.85546875" style="216" customWidth="1"/>
    <col min="15362" max="15362" width="1.7109375" style="216" customWidth="1"/>
    <col min="15363" max="15363" width="5.140625" style="216" customWidth="1"/>
    <col min="15364" max="15613" width="11.42578125" style="216"/>
    <col min="15614" max="15614" width="20.85546875" style="216" customWidth="1"/>
    <col min="15615" max="15615" width="7" style="216" customWidth="1"/>
    <col min="15616" max="15616" width="11.42578125" style="216"/>
    <col min="15617" max="15617" width="9.85546875" style="216" customWidth="1"/>
    <col min="15618" max="15618" width="1.7109375" style="216" customWidth="1"/>
    <col min="15619" max="15619" width="5.140625" style="216" customWidth="1"/>
    <col min="15620" max="15869" width="11.42578125" style="216"/>
    <col min="15870" max="15870" width="20.85546875" style="216" customWidth="1"/>
    <col min="15871" max="15871" width="7" style="216" customWidth="1"/>
    <col min="15872" max="15872" width="11.42578125" style="216"/>
    <col min="15873" max="15873" width="9.85546875" style="216" customWidth="1"/>
    <col min="15874" max="15874" width="1.7109375" style="216" customWidth="1"/>
    <col min="15875" max="15875" width="5.140625" style="216" customWidth="1"/>
    <col min="15876" max="16125" width="11.42578125" style="216"/>
    <col min="16126" max="16126" width="20.85546875" style="216" customWidth="1"/>
    <col min="16127" max="16127" width="7" style="216" customWidth="1"/>
    <col min="16128" max="16128" width="11.42578125" style="216"/>
    <col min="16129" max="16129" width="9.85546875" style="216" customWidth="1"/>
    <col min="16130" max="16130" width="1.7109375" style="216" customWidth="1"/>
    <col min="16131" max="16131" width="5.140625" style="216" customWidth="1"/>
    <col min="16132" max="16384" width="11.42578125" style="216"/>
  </cols>
  <sheetData>
    <row r="1" spans="1:12" s="1" customFormat="1" ht="12.75" x14ac:dyDescent="0.2">
      <c r="A1" s="219"/>
      <c r="G1" s="3"/>
      <c r="H1" s="3"/>
      <c r="I1" s="2"/>
      <c r="J1" s="2"/>
      <c r="K1" s="2"/>
      <c r="L1" s="2"/>
    </row>
    <row r="2" spans="1:12" s="1" customFormat="1" ht="12.75" x14ac:dyDescent="0.2">
      <c r="A2" s="219"/>
      <c r="G2" s="3"/>
      <c r="H2" s="3"/>
      <c r="I2" s="2"/>
      <c r="J2" s="2"/>
      <c r="K2" s="2"/>
      <c r="L2" s="2"/>
    </row>
    <row r="3" spans="1:12" s="1" customFormat="1" ht="12.75" x14ac:dyDescent="0.2">
      <c r="A3" s="219"/>
      <c r="G3" s="3"/>
      <c r="H3" s="3"/>
      <c r="I3" s="2"/>
      <c r="J3" s="2"/>
      <c r="K3" s="2"/>
      <c r="L3" s="2"/>
    </row>
    <row r="4" spans="1:12" s="1" customFormat="1" ht="12.75" x14ac:dyDescent="0.2">
      <c r="A4" s="219"/>
      <c r="G4" s="3"/>
      <c r="H4" s="3"/>
      <c r="I4" s="2"/>
      <c r="J4" s="2"/>
      <c r="K4" s="2"/>
      <c r="L4" s="2"/>
    </row>
    <row r="5" spans="1:12" s="260" customFormat="1" ht="19.5" x14ac:dyDescent="0.3">
      <c r="A5" s="257"/>
      <c r="B5" s="258" t="s">
        <v>39</v>
      </c>
      <c r="C5" s="259"/>
      <c r="E5" s="259"/>
      <c r="F5" s="259"/>
      <c r="G5" s="258" t="s">
        <v>39</v>
      </c>
    </row>
    <row r="6" spans="1:12" s="241" customFormat="1" ht="12.75" x14ac:dyDescent="0.2">
      <c r="A6" s="261"/>
      <c r="B6" s="239"/>
      <c r="C6" s="249"/>
      <c r="E6" s="249"/>
      <c r="F6" s="249"/>
      <c r="G6" s="239"/>
    </row>
    <row r="7" spans="1:12" s="241" customFormat="1" ht="12.75" customHeight="1" x14ac:dyDescent="0.2">
      <c r="A7" s="788" t="s">
        <v>263</v>
      </c>
      <c r="B7" s="449" t="s">
        <v>133</v>
      </c>
      <c r="C7" s="450" t="s">
        <v>160</v>
      </c>
      <c r="E7" s="249"/>
      <c r="F7" s="249"/>
      <c r="G7" s="449" t="s">
        <v>134</v>
      </c>
      <c r="H7" s="450" t="s">
        <v>161</v>
      </c>
    </row>
    <row r="8" spans="1:12" s="241" customFormat="1" ht="12.75" x14ac:dyDescent="0.2">
      <c r="A8" s="788"/>
      <c r="B8" s="239"/>
      <c r="C8" s="249"/>
      <c r="E8" s="249"/>
      <c r="F8" s="249"/>
    </row>
    <row r="9" spans="1:12" s="241" customFormat="1" ht="12.75" x14ac:dyDescent="0.2">
      <c r="A9" s="788"/>
      <c r="B9" s="239" t="s">
        <v>135</v>
      </c>
      <c r="C9" s="250">
        <v>5630</v>
      </c>
      <c r="D9" s="241" t="s">
        <v>1</v>
      </c>
      <c r="E9" s="254"/>
      <c r="F9" s="254"/>
      <c r="G9" s="239" t="s">
        <v>135</v>
      </c>
      <c r="H9" s="250">
        <v>5780</v>
      </c>
      <c r="I9" s="241" t="s">
        <v>1</v>
      </c>
    </row>
    <row r="10" spans="1:12" s="241" customFormat="1" ht="12.75" x14ac:dyDescent="0.2">
      <c r="A10" s="788"/>
      <c r="B10" s="239" t="s">
        <v>137</v>
      </c>
      <c r="C10" s="250">
        <v>3650</v>
      </c>
      <c r="D10" s="241" t="s">
        <v>1</v>
      </c>
      <c r="E10" s="254"/>
      <c r="F10" s="254"/>
      <c r="G10" s="239" t="s">
        <v>137</v>
      </c>
      <c r="H10" s="250">
        <v>3720</v>
      </c>
      <c r="I10" s="241" t="s">
        <v>1</v>
      </c>
    </row>
    <row r="11" spans="1:12" s="241" customFormat="1" ht="12.75" x14ac:dyDescent="0.2">
      <c r="A11" s="788"/>
      <c r="B11" s="239" t="s">
        <v>140</v>
      </c>
      <c r="C11" s="252">
        <v>4623</v>
      </c>
      <c r="D11" s="241" t="s">
        <v>1</v>
      </c>
      <c r="E11" s="254"/>
      <c r="F11" s="254"/>
      <c r="G11" s="239" t="s">
        <v>140</v>
      </c>
      <c r="H11" s="252">
        <v>4390</v>
      </c>
      <c r="I11" s="241" t="s">
        <v>1</v>
      </c>
    </row>
    <row r="12" spans="1:12" s="241" customFormat="1" ht="12.75" x14ac:dyDescent="0.2">
      <c r="A12" s="788"/>
      <c r="B12" s="239" t="s">
        <v>247</v>
      </c>
      <c r="C12" s="251">
        <v>182</v>
      </c>
      <c r="D12" s="241" t="s">
        <v>127</v>
      </c>
      <c r="E12" s="255"/>
      <c r="F12" s="255"/>
      <c r="G12" s="239" t="s">
        <v>247</v>
      </c>
      <c r="H12" s="251">
        <v>185</v>
      </c>
      <c r="I12" s="241" t="s">
        <v>127</v>
      </c>
    </row>
    <row r="13" spans="1:12" s="241" customFormat="1" ht="12.75" x14ac:dyDescent="0.2">
      <c r="A13" s="788"/>
      <c r="B13" s="239" t="s">
        <v>139</v>
      </c>
      <c r="C13" s="252">
        <v>2260</v>
      </c>
      <c r="D13" s="241" t="s">
        <v>1</v>
      </c>
      <c r="E13" s="256"/>
      <c r="F13" s="256"/>
      <c r="G13" s="239" t="s">
        <v>139</v>
      </c>
      <c r="H13" s="252">
        <v>2310</v>
      </c>
      <c r="I13" s="241" t="s">
        <v>1</v>
      </c>
    </row>
    <row r="14" spans="1:12" s="241" customFormat="1" ht="12.75" x14ac:dyDescent="0.2">
      <c r="A14" s="788"/>
      <c r="B14" s="239" t="s">
        <v>142</v>
      </c>
      <c r="C14" s="252">
        <v>260</v>
      </c>
      <c r="D14" s="241" t="s">
        <v>1</v>
      </c>
      <c r="E14" s="256"/>
      <c r="F14" s="256"/>
      <c r="G14" s="239" t="s">
        <v>142</v>
      </c>
      <c r="H14" s="252">
        <v>245</v>
      </c>
      <c r="I14" s="241" t="s">
        <v>1</v>
      </c>
    </row>
    <row r="15" spans="1:12" s="241" customFormat="1" ht="12.75" x14ac:dyDescent="0.2">
      <c r="A15" s="788"/>
      <c r="B15" s="239" t="s">
        <v>124</v>
      </c>
      <c r="C15" s="252">
        <v>12</v>
      </c>
      <c r="D15" s="241" t="s">
        <v>127</v>
      </c>
      <c r="E15" s="256"/>
      <c r="F15" s="256"/>
      <c r="G15" s="239"/>
      <c r="H15" s="252"/>
    </row>
    <row r="16" spans="1:12" s="241" customFormat="1" ht="12.75" x14ac:dyDescent="0.2">
      <c r="A16" s="788"/>
      <c r="B16" s="239" t="s">
        <v>125</v>
      </c>
      <c r="C16" s="252">
        <v>2</v>
      </c>
      <c r="D16" s="241" t="s">
        <v>127</v>
      </c>
      <c r="E16" s="256"/>
      <c r="F16" s="256"/>
      <c r="G16" s="239"/>
      <c r="H16" s="252"/>
    </row>
    <row r="17" spans="1:10" s="241" customFormat="1" ht="12.75" x14ac:dyDescent="0.2">
      <c r="A17" s="788"/>
      <c r="B17" s="239" t="s">
        <v>126</v>
      </c>
      <c r="C17" s="252">
        <v>5</v>
      </c>
      <c r="D17" s="241" t="s">
        <v>127</v>
      </c>
      <c r="E17" s="256"/>
      <c r="F17" s="256"/>
      <c r="G17" s="239"/>
      <c r="H17" s="252"/>
    </row>
    <row r="18" spans="1:10" s="241" customFormat="1" ht="12.75" x14ac:dyDescent="0.2">
      <c r="A18" s="788"/>
      <c r="B18" s="239"/>
      <c r="C18" s="252"/>
      <c r="E18" s="256"/>
      <c r="F18" s="256"/>
    </row>
    <row r="19" spans="1:10" s="241" customFormat="1" ht="12.75" x14ac:dyDescent="0.2">
      <c r="A19" s="788"/>
      <c r="B19" s="239"/>
      <c r="C19" s="252"/>
      <c r="E19" s="256"/>
      <c r="F19" s="256"/>
    </row>
    <row r="20" spans="1:10" ht="12.75" x14ac:dyDescent="0.2">
      <c r="A20" s="788"/>
      <c r="B20" s="239"/>
      <c r="C20" s="234"/>
      <c r="D20" s="241"/>
      <c r="E20" s="234"/>
      <c r="F20" s="234"/>
      <c r="G20" s="242"/>
      <c r="H20" s="231"/>
      <c r="I20" s="241"/>
    </row>
    <row r="21" spans="1:10" ht="12.75" x14ac:dyDescent="0.2">
      <c r="A21" s="788"/>
      <c r="B21" s="217" t="s">
        <v>135</v>
      </c>
      <c r="C21" s="216"/>
      <c r="D21" s="234">
        <f>ROUND(C9,2)</f>
        <v>5630</v>
      </c>
      <c r="E21" s="234"/>
      <c r="F21" s="234"/>
      <c r="G21" s="217" t="s">
        <v>135</v>
      </c>
      <c r="I21" s="234">
        <f>ROUND(H9,2)</f>
        <v>5780</v>
      </c>
      <c r="J21" s="234"/>
    </row>
    <row r="22" spans="1:10" ht="12.75" x14ac:dyDescent="0.2">
      <c r="A22" s="788"/>
      <c r="B22" s="217" t="s">
        <v>137</v>
      </c>
      <c r="C22" s="234">
        <f>ROUND(C10,2)</f>
        <v>3650</v>
      </c>
      <c r="D22" s="234"/>
      <c r="E22" s="234"/>
      <c r="F22" s="234"/>
      <c r="G22" s="217" t="s">
        <v>137</v>
      </c>
      <c r="H22" s="234">
        <f>ROUND(H10,2)</f>
        <v>3720</v>
      </c>
      <c r="I22" s="234"/>
      <c r="J22" s="234"/>
    </row>
    <row r="23" spans="1:10" ht="12.75" x14ac:dyDescent="0.2">
      <c r="A23" s="788"/>
      <c r="B23" s="217" t="s">
        <v>150</v>
      </c>
      <c r="C23" s="234">
        <f>ROUND(C11,2)</f>
        <v>4623</v>
      </c>
      <c r="D23" s="234"/>
      <c r="E23" s="234"/>
      <c r="F23" s="234"/>
      <c r="G23" s="217" t="s">
        <v>150</v>
      </c>
      <c r="H23" s="234">
        <f>ROUND(H11,2)</f>
        <v>4390</v>
      </c>
      <c r="I23" s="234"/>
      <c r="J23" s="234"/>
    </row>
    <row r="24" spans="1:10" ht="12.75" x14ac:dyDescent="0.2">
      <c r="A24" s="788"/>
      <c r="B24" s="217" t="s">
        <v>248</v>
      </c>
      <c r="C24" s="234">
        <f>ROUND((C22+C23)*C12/100,2)</f>
        <v>15056.86</v>
      </c>
      <c r="D24" s="234"/>
      <c r="E24" s="234"/>
      <c r="F24" s="234"/>
      <c r="G24" s="217" t="s">
        <v>248</v>
      </c>
      <c r="H24" s="234">
        <f>ROUND((H22+H23)*H12/100,2)</f>
        <v>15003.5</v>
      </c>
      <c r="I24" s="234"/>
      <c r="J24" s="234"/>
    </row>
    <row r="25" spans="1:10" ht="12.75" x14ac:dyDescent="0.2">
      <c r="A25" s="788"/>
      <c r="B25" s="217" t="s">
        <v>152</v>
      </c>
      <c r="C25" s="227">
        <f>ROUND(C13,2)</f>
        <v>2260</v>
      </c>
      <c r="D25" s="227"/>
      <c r="E25" s="234"/>
      <c r="F25" s="234"/>
      <c r="G25" s="217" t="s">
        <v>152</v>
      </c>
      <c r="H25" s="227">
        <f>ROUND(H13,2)</f>
        <v>2310</v>
      </c>
      <c r="I25" s="227"/>
      <c r="J25" s="234"/>
    </row>
    <row r="26" spans="1:10" ht="12.75" x14ac:dyDescent="0.2">
      <c r="A26" s="788"/>
      <c r="B26" s="217" t="s">
        <v>211</v>
      </c>
      <c r="C26" s="234"/>
      <c r="D26" s="234">
        <f>SUM(C22:C25)</f>
        <v>25589.86</v>
      </c>
      <c r="E26" s="234"/>
      <c r="F26" s="234"/>
      <c r="G26" s="217" t="s">
        <v>211</v>
      </c>
      <c r="H26" s="234"/>
      <c r="I26" s="234">
        <f>SUM(H22:H25)</f>
        <v>25423.5</v>
      </c>
      <c r="J26" s="234"/>
    </row>
    <row r="27" spans="1:10" ht="12.75" x14ac:dyDescent="0.2">
      <c r="A27" s="788"/>
      <c r="B27" s="217" t="s">
        <v>158</v>
      </c>
      <c r="C27" s="216"/>
      <c r="D27" s="227">
        <f>ROUND(C14,2)</f>
        <v>260</v>
      </c>
      <c r="E27" s="234"/>
      <c r="F27" s="234"/>
      <c r="G27" s="217" t="s">
        <v>158</v>
      </c>
      <c r="I27" s="227">
        <f>ROUND(H14,2)</f>
        <v>245</v>
      </c>
      <c r="J27" s="234"/>
    </row>
    <row r="28" spans="1:10" ht="13.5" thickBot="1" x14ac:dyDescent="0.25">
      <c r="A28" s="788"/>
      <c r="B28" s="217" t="s">
        <v>102</v>
      </c>
      <c r="C28" s="234"/>
      <c r="D28" s="234">
        <f>SUM(D21:D27)</f>
        <v>31479.86</v>
      </c>
      <c r="E28" s="216"/>
      <c r="F28" s="234"/>
      <c r="G28" s="217" t="s">
        <v>102</v>
      </c>
      <c r="H28" s="234"/>
      <c r="I28" s="228">
        <f>SUM(I21:I27)</f>
        <v>31448.5</v>
      </c>
    </row>
    <row r="29" spans="1:10" ht="13.5" thickTop="1" x14ac:dyDescent="0.2">
      <c r="A29" s="788"/>
      <c r="B29" s="217" t="s">
        <v>103</v>
      </c>
      <c r="C29" s="241"/>
      <c r="D29" s="227">
        <f>ROUND(D28*C15/100,2)</f>
        <v>3777.58</v>
      </c>
      <c r="E29" s="216"/>
      <c r="F29" s="234"/>
      <c r="G29" s="239"/>
      <c r="H29" s="243"/>
      <c r="I29" s="241"/>
    </row>
    <row r="30" spans="1:10" ht="12.75" x14ac:dyDescent="0.2">
      <c r="A30" s="788"/>
      <c r="B30" s="217" t="s">
        <v>104</v>
      </c>
      <c r="C30" s="241"/>
      <c r="D30" s="234">
        <f>ROUND(SUM(D28:D29),2)</f>
        <v>35257.440000000002</v>
      </c>
      <c r="E30" s="216"/>
      <c r="F30" s="234"/>
      <c r="G30" s="239"/>
      <c r="H30" s="243"/>
      <c r="I30" s="241"/>
    </row>
    <row r="31" spans="1:10" ht="12.75" x14ac:dyDescent="0.2">
      <c r="A31" s="788"/>
      <c r="B31" s="217" t="s">
        <v>105</v>
      </c>
      <c r="C31" s="241"/>
      <c r="D31" s="227">
        <f>ROUND((D30*C16)/(100-C16),2)</f>
        <v>719.54</v>
      </c>
      <c r="E31" s="216"/>
      <c r="F31" s="234"/>
    </row>
    <row r="32" spans="1:10" ht="12.75" x14ac:dyDescent="0.2">
      <c r="A32" s="788"/>
      <c r="B32" s="217" t="s">
        <v>106</v>
      </c>
      <c r="C32" s="241"/>
      <c r="D32" s="234">
        <f>ROUND(SUM(D30:D31),2)</f>
        <v>35976.980000000003</v>
      </c>
      <c r="E32" s="216"/>
      <c r="F32" s="234"/>
    </row>
    <row r="33" spans="1:9" ht="12.75" x14ac:dyDescent="0.2">
      <c r="A33" s="788"/>
      <c r="B33" s="217" t="s">
        <v>107</v>
      </c>
      <c r="C33" s="241"/>
      <c r="D33" s="227">
        <f>ROUND((D32*C17)/(100-C17),2)</f>
        <v>1893.53</v>
      </c>
      <c r="E33" s="216"/>
      <c r="F33" s="234"/>
    </row>
    <row r="34" spans="1:9" ht="13.5" thickBot="1" x14ac:dyDescent="0.25">
      <c r="A34" s="788"/>
      <c r="B34" s="217" t="s">
        <v>108</v>
      </c>
      <c r="C34" s="240" t="s">
        <v>129</v>
      </c>
      <c r="D34" s="228">
        <f>ROUND(SUM(D32:D33),2)</f>
        <v>37870.51</v>
      </c>
      <c r="E34" s="216"/>
      <c r="F34" s="234"/>
      <c r="G34" s="239" t="s">
        <v>162</v>
      </c>
      <c r="H34" s="243">
        <f>D30</f>
        <v>35257.440000000002</v>
      </c>
      <c r="I34" s="241"/>
    </row>
    <row r="35" spans="1:9" ht="13.5" thickTop="1" x14ac:dyDescent="0.2">
      <c r="A35" s="246"/>
      <c r="C35" s="234"/>
      <c r="D35" s="241"/>
      <c r="E35" s="234"/>
      <c r="F35" s="234"/>
      <c r="G35" s="239" t="s">
        <v>164</v>
      </c>
      <c r="H35" s="235">
        <f>I28</f>
        <v>31448.5</v>
      </c>
      <c r="I35" s="245"/>
    </row>
    <row r="36" spans="1:9" ht="13.5" thickBot="1" x14ac:dyDescent="0.25">
      <c r="A36" s="246"/>
      <c r="C36" s="234"/>
      <c r="D36" s="241"/>
      <c r="E36" s="234"/>
      <c r="F36" s="234"/>
      <c r="G36" s="239" t="s">
        <v>165</v>
      </c>
      <c r="H36" s="247" t="s">
        <v>129</v>
      </c>
      <c r="I36" s="237">
        <f>H34-H35</f>
        <v>3808.9400000000023</v>
      </c>
    </row>
    <row r="37" spans="1:9" ht="13.5" thickTop="1" x14ac:dyDescent="0.2">
      <c r="A37" s="216"/>
      <c r="B37" s="155" t="s">
        <v>75</v>
      </c>
      <c r="C37" s="224"/>
      <c r="E37" s="224"/>
      <c r="F37" s="224"/>
      <c r="G37" s="239"/>
      <c r="H37" s="243"/>
      <c r="I37" s="241"/>
    </row>
    <row r="38" spans="1:9" ht="12.75" x14ac:dyDescent="0.2">
      <c r="B38" s="216"/>
      <c r="C38" s="224"/>
      <c r="E38" s="224"/>
      <c r="F38" s="224"/>
      <c r="I38" s="241"/>
    </row>
    <row r="39" spans="1:9" ht="12.75" x14ac:dyDescent="0.2">
      <c r="B39" s="10" t="s">
        <v>0</v>
      </c>
      <c r="C39" s="224"/>
      <c r="E39" s="224"/>
      <c r="F39" s="224"/>
      <c r="G39" s="239" t="s">
        <v>163</v>
      </c>
      <c r="H39" s="244">
        <f>I36/I28</f>
        <v>0.12111674642669769</v>
      </c>
    </row>
    <row r="49" spans="1:1" x14ac:dyDescent="0.2">
      <c r="A49" s="246"/>
    </row>
  </sheetData>
  <sheetProtection password="A501" sheet="1" objects="1" scenarios="1"/>
  <mergeCells count="1">
    <mergeCell ref="A7:A34"/>
  </mergeCells>
  <pageMargins left="0.70866141732283472" right="0.19685039370078741" top="0.78740157480314965" bottom="0.78740157480314965" header="0.31496062992125984" footer="0.31496062992125984"/>
  <pageSetup paperSize="9" orientation="portrait" horizontalDpi="0" verticalDpi="0" r:id="rId1"/>
  <ignoredErrors>
    <ignoredError sqref="C24 H24 D31 D33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8852" r:id="rId4" name="Button 4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0</xdr:colOff>
                    <xdr:row>2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7"/>
  <sheetViews>
    <sheetView showGridLines="0" showRowColHeaders="0" workbookViewId="0"/>
  </sheetViews>
  <sheetFormatPr baseColWidth="10" defaultRowHeight="14.25" x14ac:dyDescent="0.2"/>
  <cols>
    <col min="1" max="1" width="2.42578125" style="221" customWidth="1"/>
    <col min="2" max="2" width="35.7109375" style="217" customWidth="1"/>
    <col min="3" max="3" width="15.7109375" style="225" customWidth="1"/>
    <col min="4" max="4" width="15.7109375" style="216" customWidth="1"/>
    <col min="5" max="5" width="15.7109375" style="225" customWidth="1"/>
    <col min="6" max="6" width="4.42578125" style="225" customWidth="1"/>
    <col min="7" max="7" width="35.7109375" style="216" customWidth="1"/>
    <col min="8" max="10" width="15.7109375" style="216" customWidth="1"/>
    <col min="11" max="253" width="11.42578125" style="216"/>
    <col min="254" max="254" width="20.85546875" style="216" customWidth="1"/>
    <col min="255" max="255" width="7" style="216" customWidth="1"/>
    <col min="256" max="256" width="11.42578125" style="216"/>
    <col min="257" max="257" width="9.85546875" style="216" customWidth="1"/>
    <col min="258" max="258" width="1.7109375" style="216" customWidth="1"/>
    <col min="259" max="259" width="5.140625" style="216" customWidth="1"/>
    <col min="260" max="509" width="11.42578125" style="216"/>
    <col min="510" max="510" width="20.85546875" style="216" customWidth="1"/>
    <col min="511" max="511" width="7" style="216" customWidth="1"/>
    <col min="512" max="512" width="11.42578125" style="216"/>
    <col min="513" max="513" width="9.85546875" style="216" customWidth="1"/>
    <col min="514" max="514" width="1.7109375" style="216" customWidth="1"/>
    <col min="515" max="515" width="5.140625" style="216" customWidth="1"/>
    <col min="516" max="765" width="11.42578125" style="216"/>
    <col min="766" max="766" width="20.85546875" style="216" customWidth="1"/>
    <col min="767" max="767" width="7" style="216" customWidth="1"/>
    <col min="768" max="768" width="11.42578125" style="216"/>
    <col min="769" max="769" width="9.85546875" style="216" customWidth="1"/>
    <col min="770" max="770" width="1.7109375" style="216" customWidth="1"/>
    <col min="771" max="771" width="5.140625" style="216" customWidth="1"/>
    <col min="772" max="1021" width="11.42578125" style="216"/>
    <col min="1022" max="1022" width="20.85546875" style="216" customWidth="1"/>
    <col min="1023" max="1023" width="7" style="216" customWidth="1"/>
    <col min="1024" max="1024" width="11.42578125" style="216"/>
    <col min="1025" max="1025" width="9.85546875" style="216" customWidth="1"/>
    <col min="1026" max="1026" width="1.7109375" style="216" customWidth="1"/>
    <col min="1027" max="1027" width="5.140625" style="216" customWidth="1"/>
    <col min="1028" max="1277" width="11.42578125" style="216"/>
    <col min="1278" max="1278" width="20.85546875" style="216" customWidth="1"/>
    <col min="1279" max="1279" width="7" style="216" customWidth="1"/>
    <col min="1280" max="1280" width="11.42578125" style="216"/>
    <col min="1281" max="1281" width="9.85546875" style="216" customWidth="1"/>
    <col min="1282" max="1282" width="1.7109375" style="216" customWidth="1"/>
    <col min="1283" max="1283" width="5.140625" style="216" customWidth="1"/>
    <col min="1284" max="1533" width="11.42578125" style="216"/>
    <col min="1534" max="1534" width="20.85546875" style="216" customWidth="1"/>
    <col min="1535" max="1535" width="7" style="216" customWidth="1"/>
    <col min="1536" max="1536" width="11.42578125" style="216"/>
    <col min="1537" max="1537" width="9.85546875" style="216" customWidth="1"/>
    <col min="1538" max="1538" width="1.7109375" style="216" customWidth="1"/>
    <col min="1539" max="1539" width="5.140625" style="216" customWidth="1"/>
    <col min="1540" max="1789" width="11.42578125" style="216"/>
    <col min="1790" max="1790" width="20.85546875" style="216" customWidth="1"/>
    <col min="1791" max="1791" width="7" style="216" customWidth="1"/>
    <col min="1792" max="1792" width="11.42578125" style="216"/>
    <col min="1793" max="1793" width="9.85546875" style="216" customWidth="1"/>
    <col min="1794" max="1794" width="1.7109375" style="216" customWidth="1"/>
    <col min="1795" max="1795" width="5.140625" style="216" customWidth="1"/>
    <col min="1796" max="2045" width="11.42578125" style="216"/>
    <col min="2046" max="2046" width="20.85546875" style="216" customWidth="1"/>
    <col min="2047" max="2047" width="7" style="216" customWidth="1"/>
    <col min="2048" max="2048" width="11.42578125" style="216"/>
    <col min="2049" max="2049" width="9.85546875" style="216" customWidth="1"/>
    <col min="2050" max="2050" width="1.7109375" style="216" customWidth="1"/>
    <col min="2051" max="2051" width="5.140625" style="216" customWidth="1"/>
    <col min="2052" max="2301" width="11.42578125" style="216"/>
    <col min="2302" max="2302" width="20.85546875" style="216" customWidth="1"/>
    <col min="2303" max="2303" width="7" style="216" customWidth="1"/>
    <col min="2304" max="2304" width="11.42578125" style="216"/>
    <col min="2305" max="2305" width="9.85546875" style="216" customWidth="1"/>
    <col min="2306" max="2306" width="1.7109375" style="216" customWidth="1"/>
    <col min="2307" max="2307" width="5.140625" style="216" customWidth="1"/>
    <col min="2308" max="2557" width="11.42578125" style="216"/>
    <col min="2558" max="2558" width="20.85546875" style="216" customWidth="1"/>
    <col min="2559" max="2559" width="7" style="216" customWidth="1"/>
    <col min="2560" max="2560" width="11.42578125" style="216"/>
    <col min="2561" max="2561" width="9.85546875" style="216" customWidth="1"/>
    <col min="2562" max="2562" width="1.7109375" style="216" customWidth="1"/>
    <col min="2563" max="2563" width="5.140625" style="216" customWidth="1"/>
    <col min="2564" max="2813" width="11.42578125" style="216"/>
    <col min="2814" max="2814" width="20.85546875" style="216" customWidth="1"/>
    <col min="2815" max="2815" width="7" style="216" customWidth="1"/>
    <col min="2816" max="2816" width="11.42578125" style="216"/>
    <col min="2817" max="2817" width="9.85546875" style="216" customWidth="1"/>
    <col min="2818" max="2818" width="1.7109375" style="216" customWidth="1"/>
    <col min="2819" max="2819" width="5.140625" style="216" customWidth="1"/>
    <col min="2820" max="3069" width="11.42578125" style="216"/>
    <col min="3070" max="3070" width="20.85546875" style="216" customWidth="1"/>
    <col min="3071" max="3071" width="7" style="216" customWidth="1"/>
    <col min="3072" max="3072" width="11.42578125" style="216"/>
    <col min="3073" max="3073" width="9.85546875" style="216" customWidth="1"/>
    <col min="3074" max="3074" width="1.7109375" style="216" customWidth="1"/>
    <col min="3075" max="3075" width="5.140625" style="216" customWidth="1"/>
    <col min="3076" max="3325" width="11.42578125" style="216"/>
    <col min="3326" max="3326" width="20.85546875" style="216" customWidth="1"/>
    <col min="3327" max="3327" width="7" style="216" customWidth="1"/>
    <col min="3328" max="3328" width="11.42578125" style="216"/>
    <col min="3329" max="3329" width="9.85546875" style="216" customWidth="1"/>
    <col min="3330" max="3330" width="1.7109375" style="216" customWidth="1"/>
    <col min="3331" max="3331" width="5.140625" style="216" customWidth="1"/>
    <col min="3332" max="3581" width="11.42578125" style="216"/>
    <col min="3582" max="3582" width="20.85546875" style="216" customWidth="1"/>
    <col min="3583" max="3583" width="7" style="216" customWidth="1"/>
    <col min="3584" max="3584" width="11.42578125" style="216"/>
    <col min="3585" max="3585" width="9.85546875" style="216" customWidth="1"/>
    <col min="3586" max="3586" width="1.7109375" style="216" customWidth="1"/>
    <col min="3587" max="3587" width="5.140625" style="216" customWidth="1"/>
    <col min="3588" max="3837" width="11.42578125" style="216"/>
    <col min="3838" max="3838" width="20.85546875" style="216" customWidth="1"/>
    <col min="3839" max="3839" width="7" style="216" customWidth="1"/>
    <col min="3840" max="3840" width="11.42578125" style="216"/>
    <col min="3841" max="3841" width="9.85546875" style="216" customWidth="1"/>
    <col min="3842" max="3842" width="1.7109375" style="216" customWidth="1"/>
    <col min="3843" max="3843" width="5.140625" style="216" customWidth="1"/>
    <col min="3844" max="4093" width="11.42578125" style="216"/>
    <col min="4094" max="4094" width="20.85546875" style="216" customWidth="1"/>
    <col min="4095" max="4095" width="7" style="216" customWidth="1"/>
    <col min="4096" max="4096" width="11.42578125" style="216"/>
    <col min="4097" max="4097" width="9.85546875" style="216" customWidth="1"/>
    <col min="4098" max="4098" width="1.7109375" style="216" customWidth="1"/>
    <col min="4099" max="4099" width="5.140625" style="216" customWidth="1"/>
    <col min="4100" max="4349" width="11.42578125" style="216"/>
    <col min="4350" max="4350" width="20.85546875" style="216" customWidth="1"/>
    <col min="4351" max="4351" width="7" style="216" customWidth="1"/>
    <col min="4352" max="4352" width="11.42578125" style="216"/>
    <col min="4353" max="4353" width="9.85546875" style="216" customWidth="1"/>
    <col min="4354" max="4354" width="1.7109375" style="216" customWidth="1"/>
    <col min="4355" max="4355" width="5.140625" style="216" customWidth="1"/>
    <col min="4356" max="4605" width="11.42578125" style="216"/>
    <col min="4606" max="4606" width="20.85546875" style="216" customWidth="1"/>
    <col min="4607" max="4607" width="7" style="216" customWidth="1"/>
    <col min="4608" max="4608" width="11.42578125" style="216"/>
    <col min="4609" max="4609" width="9.85546875" style="216" customWidth="1"/>
    <col min="4610" max="4610" width="1.7109375" style="216" customWidth="1"/>
    <col min="4611" max="4611" width="5.140625" style="216" customWidth="1"/>
    <col min="4612" max="4861" width="11.42578125" style="216"/>
    <col min="4862" max="4862" width="20.85546875" style="216" customWidth="1"/>
    <col min="4863" max="4863" width="7" style="216" customWidth="1"/>
    <col min="4864" max="4864" width="11.42578125" style="216"/>
    <col min="4865" max="4865" width="9.85546875" style="216" customWidth="1"/>
    <col min="4866" max="4866" width="1.7109375" style="216" customWidth="1"/>
    <col min="4867" max="4867" width="5.140625" style="216" customWidth="1"/>
    <col min="4868" max="5117" width="11.42578125" style="216"/>
    <col min="5118" max="5118" width="20.85546875" style="216" customWidth="1"/>
    <col min="5119" max="5119" width="7" style="216" customWidth="1"/>
    <col min="5120" max="5120" width="11.42578125" style="216"/>
    <col min="5121" max="5121" width="9.85546875" style="216" customWidth="1"/>
    <col min="5122" max="5122" width="1.7109375" style="216" customWidth="1"/>
    <col min="5123" max="5123" width="5.140625" style="216" customWidth="1"/>
    <col min="5124" max="5373" width="11.42578125" style="216"/>
    <col min="5374" max="5374" width="20.85546875" style="216" customWidth="1"/>
    <col min="5375" max="5375" width="7" style="216" customWidth="1"/>
    <col min="5376" max="5376" width="11.42578125" style="216"/>
    <col min="5377" max="5377" width="9.85546875" style="216" customWidth="1"/>
    <col min="5378" max="5378" width="1.7109375" style="216" customWidth="1"/>
    <col min="5379" max="5379" width="5.140625" style="216" customWidth="1"/>
    <col min="5380" max="5629" width="11.42578125" style="216"/>
    <col min="5630" max="5630" width="20.85546875" style="216" customWidth="1"/>
    <col min="5631" max="5631" width="7" style="216" customWidth="1"/>
    <col min="5632" max="5632" width="11.42578125" style="216"/>
    <col min="5633" max="5633" width="9.85546875" style="216" customWidth="1"/>
    <col min="5634" max="5634" width="1.7109375" style="216" customWidth="1"/>
    <col min="5635" max="5635" width="5.140625" style="216" customWidth="1"/>
    <col min="5636" max="5885" width="11.42578125" style="216"/>
    <col min="5886" max="5886" width="20.85546875" style="216" customWidth="1"/>
    <col min="5887" max="5887" width="7" style="216" customWidth="1"/>
    <col min="5888" max="5888" width="11.42578125" style="216"/>
    <col min="5889" max="5889" width="9.85546875" style="216" customWidth="1"/>
    <col min="5890" max="5890" width="1.7109375" style="216" customWidth="1"/>
    <col min="5891" max="5891" width="5.140625" style="216" customWidth="1"/>
    <col min="5892" max="6141" width="11.42578125" style="216"/>
    <col min="6142" max="6142" width="20.85546875" style="216" customWidth="1"/>
    <col min="6143" max="6143" width="7" style="216" customWidth="1"/>
    <col min="6144" max="6144" width="11.42578125" style="216"/>
    <col min="6145" max="6145" width="9.85546875" style="216" customWidth="1"/>
    <col min="6146" max="6146" width="1.7109375" style="216" customWidth="1"/>
    <col min="6147" max="6147" width="5.140625" style="216" customWidth="1"/>
    <col min="6148" max="6397" width="11.42578125" style="216"/>
    <col min="6398" max="6398" width="20.85546875" style="216" customWidth="1"/>
    <col min="6399" max="6399" width="7" style="216" customWidth="1"/>
    <col min="6400" max="6400" width="11.42578125" style="216"/>
    <col min="6401" max="6401" width="9.85546875" style="216" customWidth="1"/>
    <col min="6402" max="6402" width="1.7109375" style="216" customWidth="1"/>
    <col min="6403" max="6403" width="5.140625" style="216" customWidth="1"/>
    <col min="6404" max="6653" width="11.42578125" style="216"/>
    <col min="6654" max="6654" width="20.85546875" style="216" customWidth="1"/>
    <col min="6655" max="6655" width="7" style="216" customWidth="1"/>
    <col min="6656" max="6656" width="11.42578125" style="216"/>
    <col min="6657" max="6657" width="9.85546875" style="216" customWidth="1"/>
    <col min="6658" max="6658" width="1.7109375" style="216" customWidth="1"/>
    <col min="6659" max="6659" width="5.140625" style="216" customWidth="1"/>
    <col min="6660" max="6909" width="11.42578125" style="216"/>
    <col min="6910" max="6910" width="20.85546875" style="216" customWidth="1"/>
    <col min="6911" max="6911" width="7" style="216" customWidth="1"/>
    <col min="6912" max="6912" width="11.42578125" style="216"/>
    <col min="6913" max="6913" width="9.85546875" style="216" customWidth="1"/>
    <col min="6914" max="6914" width="1.7109375" style="216" customWidth="1"/>
    <col min="6915" max="6915" width="5.140625" style="216" customWidth="1"/>
    <col min="6916" max="7165" width="11.42578125" style="216"/>
    <col min="7166" max="7166" width="20.85546875" style="216" customWidth="1"/>
    <col min="7167" max="7167" width="7" style="216" customWidth="1"/>
    <col min="7168" max="7168" width="11.42578125" style="216"/>
    <col min="7169" max="7169" width="9.85546875" style="216" customWidth="1"/>
    <col min="7170" max="7170" width="1.7109375" style="216" customWidth="1"/>
    <col min="7171" max="7171" width="5.140625" style="216" customWidth="1"/>
    <col min="7172" max="7421" width="11.42578125" style="216"/>
    <col min="7422" max="7422" width="20.85546875" style="216" customWidth="1"/>
    <col min="7423" max="7423" width="7" style="216" customWidth="1"/>
    <col min="7424" max="7424" width="11.42578125" style="216"/>
    <col min="7425" max="7425" width="9.85546875" style="216" customWidth="1"/>
    <col min="7426" max="7426" width="1.7109375" style="216" customWidth="1"/>
    <col min="7427" max="7427" width="5.140625" style="216" customWidth="1"/>
    <col min="7428" max="7677" width="11.42578125" style="216"/>
    <col min="7678" max="7678" width="20.85546875" style="216" customWidth="1"/>
    <col min="7679" max="7679" width="7" style="216" customWidth="1"/>
    <col min="7680" max="7680" width="11.42578125" style="216"/>
    <col min="7681" max="7681" width="9.85546875" style="216" customWidth="1"/>
    <col min="7682" max="7682" width="1.7109375" style="216" customWidth="1"/>
    <col min="7683" max="7683" width="5.140625" style="216" customWidth="1"/>
    <col min="7684" max="7933" width="11.42578125" style="216"/>
    <col min="7934" max="7934" width="20.85546875" style="216" customWidth="1"/>
    <col min="7935" max="7935" width="7" style="216" customWidth="1"/>
    <col min="7936" max="7936" width="11.42578125" style="216"/>
    <col min="7937" max="7937" width="9.85546875" style="216" customWidth="1"/>
    <col min="7938" max="7938" width="1.7109375" style="216" customWidth="1"/>
    <col min="7939" max="7939" width="5.140625" style="216" customWidth="1"/>
    <col min="7940" max="8189" width="11.42578125" style="216"/>
    <col min="8190" max="8190" width="20.85546875" style="216" customWidth="1"/>
    <col min="8191" max="8191" width="7" style="216" customWidth="1"/>
    <col min="8192" max="8192" width="11.42578125" style="216"/>
    <col min="8193" max="8193" width="9.85546875" style="216" customWidth="1"/>
    <col min="8194" max="8194" width="1.7109375" style="216" customWidth="1"/>
    <col min="8195" max="8195" width="5.140625" style="216" customWidth="1"/>
    <col min="8196" max="8445" width="11.42578125" style="216"/>
    <col min="8446" max="8446" width="20.85546875" style="216" customWidth="1"/>
    <col min="8447" max="8447" width="7" style="216" customWidth="1"/>
    <col min="8448" max="8448" width="11.42578125" style="216"/>
    <col min="8449" max="8449" width="9.85546875" style="216" customWidth="1"/>
    <col min="8450" max="8450" width="1.7109375" style="216" customWidth="1"/>
    <col min="8451" max="8451" width="5.140625" style="216" customWidth="1"/>
    <col min="8452" max="8701" width="11.42578125" style="216"/>
    <col min="8702" max="8702" width="20.85546875" style="216" customWidth="1"/>
    <col min="8703" max="8703" width="7" style="216" customWidth="1"/>
    <col min="8704" max="8704" width="11.42578125" style="216"/>
    <col min="8705" max="8705" width="9.85546875" style="216" customWidth="1"/>
    <col min="8706" max="8706" width="1.7109375" style="216" customWidth="1"/>
    <col min="8707" max="8707" width="5.140625" style="216" customWidth="1"/>
    <col min="8708" max="8957" width="11.42578125" style="216"/>
    <col min="8958" max="8958" width="20.85546875" style="216" customWidth="1"/>
    <col min="8959" max="8959" width="7" style="216" customWidth="1"/>
    <col min="8960" max="8960" width="11.42578125" style="216"/>
    <col min="8961" max="8961" width="9.85546875" style="216" customWidth="1"/>
    <col min="8962" max="8962" width="1.7109375" style="216" customWidth="1"/>
    <col min="8963" max="8963" width="5.140625" style="216" customWidth="1"/>
    <col min="8964" max="9213" width="11.42578125" style="216"/>
    <col min="9214" max="9214" width="20.85546875" style="216" customWidth="1"/>
    <col min="9215" max="9215" width="7" style="216" customWidth="1"/>
    <col min="9216" max="9216" width="11.42578125" style="216"/>
    <col min="9217" max="9217" width="9.85546875" style="216" customWidth="1"/>
    <col min="9218" max="9218" width="1.7109375" style="216" customWidth="1"/>
    <col min="9219" max="9219" width="5.140625" style="216" customWidth="1"/>
    <col min="9220" max="9469" width="11.42578125" style="216"/>
    <col min="9470" max="9470" width="20.85546875" style="216" customWidth="1"/>
    <col min="9471" max="9471" width="7" style="216" customWidth="1"/>
    <col min="9472" max="9472" width="11.42578125" style="216"/>
    <col min="9473" max="9473" width="9.85546875" style="216" customWidth="1"/>
    <col min="9474" max="9474" width="1.7109375" style="216" customWidth="1"/>
    <col min="9475" max="9475" width="5.140625" style="216" customWidth="1"/>
    <col min="9476" max="9725" width="11.42578125" style="216"/>
    <col min="9726" max="9726" width="20.85546875" style="216" customWidth="1"/>
    <col min="9727" max="9727" width="7" style="216" customWidth="1"/>
    <col min="9728" max="9728" width="11.42578125" style="216"/>
    <col min="9729" max="9729" width="9.85546875" style="216" customWidth="1"/>
    <col min="9730" max="9730" width="1.7109375" style="216" customWidth="1"/>
    <col min="9731" max="9731" width="5.140625" style="216" customWidth="1"/>
    <col min="9732" max="9981" width="11.42578125" style="216"/>
    <col min="9982" max="9982" width="20.85546875" style="216" customWidth="1"/>
    <col min="9983" max="9983" width="7" style="216" customWidth="1"/>
    <col min="9984" max="9984" width="11.42578125" style="216"/>
    <col min="9985" max="9985" width="9.85546875" style="216" customWidth="1"/>
    <col min="9986" max="9986" width="1.7109375" style="216" customWidth="1"/>
    <col min="9987" max="9987" width="5.140625" style="216" customWidth="1"/>
    <col min="9988" max="10237" width="11.42578125" style="216"/>
    <col min="10238" max="10238" width="20.85546875" style="216" customWidth="1"/>
    <col min="10239" max="10239" width="7" style="216" customWidth="1"/>
    <col min="10240" max="10240" width="11.42578125" style="216"/>
    <col min="10241" max="10241" width="9.85546875" style="216" customWidth="1"/>
    <col min="10242" max="10242" width="1.7109375" style="216" customWidth="1"/>
    <col min="10243" max="10243" width="5.140625" style="216" customWidth="1"/>
    <col min="10244" max="10493" width="11.42578125" style="216"/>
    <col min="10494" max="10494" width="20.85546875" style="216" customWidth="1"/>
    <col min="10495" max="10495" width="7" style="216" customWidth="1"/>
    <col min="10496" max="10496" width="11.42578125" style="216"/>
    <col min="10497" max="10497" width="9.85546875" style="216" customWidth="1"/>
    <col min="10498" max="10498" width="1.7109375" style="216" customWidth="1"/>
    <col min="10499" max="10499" width="5.140625" style="216" customWidth="1"/>
    <col min="10500" max="10749" width="11.42578125" style="216"/>
    <col min="10750" max="10750" width="20.85546875" style="216" customWidth="1"/>
    <col min="10751" max="10751" width="7" style="216" customWidth="1"/>
    <col min="10752" max="10752" width="11.42578125" style="216"/>
    <col min="10753" max="10753" width="9.85546875" style="216" customWidth="1"/>
    <col min="10754" max="10754" width="1.7109375" style="216" customWidth="1"/>
    <col min="10755" max="10755" width="5.140625" style="216" customWidth="1"/>
    <col min="10756" max="11005" width="11.42578125" style="216"/>
    <col min="11006" max="11006" width="20.85546875" style="216" customWidth="1"/>
    <col min="11007" max="11007" width="7" style="216" customWidth="1"/>
    <col min="11008" max="11008" width="11.42578125" style="216"/>
    <col min="11009" max="11009" width="9.85546875" style="216" customWidth="1"/>
    <col min="11010" max="11010" width="1.7109375" style="216" customWidth="1"/>
    <col min="11011" max="11011" width="5.140625" style="216" customWidth="1"/>
    <col min="11012" max="11261" width="11.42578125" style="216"/>
    <col min="11262" max="11262" width="20.85546875" style="216" customWidth="1"/>
    <col min="11263" max="11263" width="7" style="216" customWidth="1"/>
    <col min="11264" max="11264" width="11.42578125" style="216"/>
    <col min="11265" max="11265" width="9.85546875" style="216" customWidth="1"/>
    <col min="11266" max="11266" width="1.7109375" style="216" customWidth="1"/>
    <col min="11267" max="11267" width="5.140625" style="216" customWidth="1"/>
    <col min="11268" max="11517" width="11.42578125" style="216"/>
    <col min="11518" max="11518" width="20.85546875" style="216" customWidth="1"/>
    <col min="11519" max="11519" width="7" style="216" customWidth="1"/>
    <col min="11520" max="11520" width="11.42578125" style="216"/>
    <col min="11521" max="11521" width="9.85546875" style="216" customWidth="1"/>
    <col min="11522" max="11522" width="1.7109375" style="216" customWidth="1"/>
    <col min="11523" max="11523" width="5.140625" style="216" customWidth="1"/>
    <col min="11524" max="11773" width="11.42578125" style="216"/>
    <col min="11774" max="11774" width="20.85546875" style="216" customWidth="1"/>
    <col min="11775" max="11775" width="7" style="216" customWidth="1"/>
    <col min="11776" max="11776" width="11.42578125" style="216"/>
    <col min="11777" max="11777" width="9.85546875" style="216" customWidth="1"/>
    <col min="11778" max="11778" width="1.7109375" style="216" customWidth="1"/>
    <col min="11779" max="11779" width="5.140625" style="216" customWidth="1"/>
    <col min="11780" max="12029" width="11.42578125" style="216"/>
    <col min="12030" max="12030" width="20.85546875" style="216" customWidth="1"/>
    <col min="12031" max="12031" width="7" style="216" customWidth="1"/>
    <col min="12032" max="12032" width="11.42578125" style="216"/>
    <col min="12033" max="12033" width="9.85546875" style="216" customWidth="1"/>
    <col min="12034" max="12034" width="1.7109375" style="216" customWidth="1"/>
    <col min="12035" max="12035" width="5.140625" style="216" customWidth="1"/>
    <col min="12036" max="12285" width="11.42578125" style="216"/>
    <col min="12286" max="12286" width="20.85546875" style="216" customWidth="1"/>
    <col min="12287" max="12287" width="7" style="216" customWidth="1"/>
    <col min="12288" max="12288" width="11.42578125" style="216"/>
    <col min="12289" max="12289" width="9.85546875" style="216" customWidth="1"/>
    <col min="12290" max="12290" width="1.7109375" style="216" customWidth="1"/>
    <col min="12291" max="12291" width="5.140625" style="216" customWidth="1"/>
    <col min="12292" max="12541" width="11.42578125" style="216"/>
    <col min="12542" max="12542" width="20.85546875" style="216" customWidth="1"/>
    <col min="12543" max="12543" width="7" style="216" customWidth="1"/>
    <col min="12544" max="12544" width="11.42578125" style="216"/>
    <col min="12545" max="12545" width="9.85546875" style="216" customWidth="1"/>
    <col min="12546" max="12546" width="1.7109375" style="216" customWidth="1"/>
    <col min="12547" max="12547" width="5.140625" style="216" customWidth="1"/>
    <col min="12548" max="12797" width="11.42578125" style="216"/>
    <col min="12798" max="12798" width="20.85546875" style="216" customWidth="1"/>
    <col min="12799" max="12799" width="7" style="216" customWidth="1"/>
    <col min="12800" max="12800" width="11.42578125" style="216"/>
    <col min="12801" max="12801" width="9.85546875" style="216" customWidth="1"/>
    <col min="12802" max="12802" width="1.7109375" style="216" customWidth="1"/>
    <col min="12803" max="12803" width="5.140625" style="216" customWidth="1"/>
    <col min="12804" max="13053" width="11.42578125" style="216"/>
    <col min="13054" max="13054" width="20.85546875" style="216" customWidth="1"/>
    <col min="13055" max="13055" width="7" style="216" customWidth="1"/>
    <col min="13056" max="13056" width="11.42578125" style="216"/>
    <col min="13057" max="13057" width="9.85546875" style="216" customWidth="1"/>
    <col min="13058" max="13058" width="1.7109375" style="216" customWidth="1"/>
    <col min="13059" max="13059" width="5.140625" style="216" customWidth="1"/>
    <col min="13060" max="13309" width="11.42578125" style="216"/>
    <col min="13310" max="13310" width="20.85546875" style="216" customWidth="1"/>
    <col min="13311" max="13311" width="7" style="216" customWidth="1"/>
    <col min="13312" max="13312" width="11.42578125" style="216"/>
    <col min="13313" max="13313" width="9.85546875" style="216" customWidth="1"/>
    <col min="13314" max="13314" width="1.7109375" style="216" customWidth="1"/>
    <col min="13315" max="13315" width="5.140625" style="216" customWidth="1"/>
    <col min="13316" max="13565" width="11.42578125" style="216"/>
    <col min="13566" max="13566" width="20.85546875" style="216" customWidth="1"/>
    <col min="13567" max="13567" width="7" style="216" customWidth="1"/>
    <col min="13568" max="13568" width="11.42578125" style="216"/>
    <col min="13569" max="13569" width="9.85546875" style="216" customWidth="1"/>
    <col min="13570" max="13570" width="1.7109375" style="216" customWidth="1"/>
    <col min="13571" max="13571" width="5.140625" style="216" customWidth="1"/>
    <col min="13572" max="13821" width="11.42578125" style="216"/>
    <col min="13822" max="13822" width="20.85546875" style="216" customWidth="1"/>
    <col min="13823" max="13823" width="7" style="216" customWidth="1"/>
    <col min="13824" max="13824" width="11.42578125" style="216"/>
    <col min="13825" max="13825" width="9.85546875" style="216" customWidth="1"/>
    <col min="13826" max="13826" width="1.7109375" style="216" customWidth="1"/>
    <col min="13827" max="13827" width="5.140625" style="216" customWidth="1"/>
    <col min="13828" max="14077" width="11.42578125" style="216"/>
    <col min="14078" max="14078" width="20.85546875" style="216" customWidth="1"/>
    <col min="14079" max="14079" width="7" style="216" customWidth="1"/>
    <col min="14080" max="14080" width="11.42578125" style="216"/>
    <col min="14081" max="14081" width="9.85546875" style="216" customWidth="1"/>
    <col min="14082" max="14082" width="1.7109375" style="216" customWidth="1"/>
    <col min="14083" max="14083" width="5.140625" style="216" customWidth="1"/>
    <col min="14084" max="14333" width="11.42578125" style="216"/>
    <col min="14334" max="14334" width="20.85546875" style="216" customWidth="1"/>
    <col min="14335" max="14335" width="7" style="216" customWidth="1"/>
    <col min="14336" max="14336" width="11.42578125" style="216"/>
    <col min="14337" max="14337" width="9.85546875" style="216" customWidth="1"/>
    <col min="14338" max="14338" width="1.7109375" style="216" customWidth="1"/>
    <col min="14339" max="14339" width="5.140625" style="216" customWidth="1"/>
    <col min="14340" max="14589" width="11.42578125" style="216"/>
    <col min="14590" max="14590" width="20.85546875" style="216" customWidth="1"/>
    <col min="14591" max="14591" width="7" style="216" customWidth="1"/>
    <col min="14592" max="14592" width="11.42578125" style="216"/>
    <col min="14593" max="14593" width="9.85546875" style="216" customWidth="1"/>
    <col min="14594" max="14594" width="1.7109375" style="216" customWidth="1"/>
    <col min="14595" max="14595" width="5.140625" style="216" customWidth="1"/>
    <col min="14596" max="14845" width="11.42578125" style="216"/>
    <col min="14846" max="14846" width="20.85546875" style="216" customWidth="1"/>
    <col min="14847" max="14847" width="7" style="216" customWidth="1"/>
    <col min="14848" max="14848" width="11.42578125" style="216"/>
    <col min="14849" max="14849" width="9.85546875" style="216" customWidth="1"/>
    <col min="14850" max="14850" width="1.7109375" style="216" customWidth="1"/>
    <col min="14851" max="14851" width="5.140625" style="216" customWidth="1"/>
    <col min="14852" max="15101" width="11.42578125" style="216"/>
    <col min="15102" max="15102" width="20.85546875" style="216" customWidth="1"/>
    <col min="15103" max="15103" width="7" style="216" customWidth="1"/>
    <col min="15104" max="15104" width="11.42578125" style="216"/>
    <col min="15105" max="15105" width="9.85546875" style="216" customWidth="1"/>
    <col min="15106" max="15106" width="1.7109375" style="216" customWidth="1"/>
    <col min="15107" max="15107" width="5.140625" style="216" customWidth="1"/>
    <col min="15108" max="15357" width="11.42578125" style="216"/>
    <col min="15358" max="15358" width="20.85546875" style="216" customWidth="1"/>
    <col min="15359" max="15359" width="7" style="216" customWidth="1"/>
    <col min="15360" max="15360" width="11.42578125" style="216"/>
    <col min="15361" max="15361" width="9.85546875" style="216" customWidth="1"/>
    <col min="15362" max="15362" width="1.7109375" style="216" customWidth="1"/>
    <col min="15363" max="15363" width="5.140625" style="216" customWidth="1"/>
    <col min="15364" max="15613" width="11.42578125" style="216"/>
    <col min="15614" max="15614" width="20.85546875" style="216" customWidth="1"/>
    <col min="15615" max="15615" width="7" style="216" customWidth="1"/>
    <col min="15616" max="15616" width="11.42578125" style="216"/>
    <col min="15617" max="15617" width="9.85546875" style="216" customWidth="1"/>
    <col min="15618" max="15618" width="1.7109375" style="216" customWidth="1"/>
    <col min="15619" max="15619" width="5.140625" style="216" customWidth="1"/>
    <col min="15620" max="15869" width="11.42578125" style="216"/>
    <col min="15870" max="15870" width="20.85546875" style="216" customWidth="1"/>
    <col min="15871" max="15871" width="7" style="216" customWidth="1"/>
    <col min="15872" max="15872" width="11.42578125" style="216"/>
    <col min="15873" max="15873" width="9.85546875" style="216" customWidth="1"/>
    <col min="15874" max="15874" width="1.7109375" style="216" customWidth="1"/>
    <col min="15875" max="15875" width="5.140625" style="216" customWidth="1"/>
    <col min="15876" max="16125" width="11.42578125" style="216"/>
    <col min="16126" max="16126" width="20.85546875" style="216" customWidth="1"/>
    <col min="16127" max="16127" width="7" style="216" customWidth="1"/>
    <col min="16128" max="16128" width="11.42578125" style="216"/>
    <col min="16129" max="16129" width="9.85546875" style="216" customWidth="1"/>
    <col min="16130" max="16130" width="1.7109375" style="216" customWidth="1"/>
    <col min="16131" max="16131" width="5.140625" style="216" customWidth="1"/>
    <col min="16132" max="16384" width="11.42578125" style="216"/>
  </cols>
  <sheetData>
    <row r="1" spans="1:12" s="1" customFormat="1" ht="12.75" x14ac:dyDescent="0.2">
      <c r="A1" s="219"/>
      <c r="G1" s="3"/>
      <c r="H1" s="3"/>
      <c r="I1" s="2"/>
      <c r="J1" s="2"/>
      <c r="K1" s="2"/>
      <c r="L1" s="2"/>
    </row>
    <row r="2" spans="1:12" s="1" customFormat="1" ht="12.75" x14ac:dyDescent="0.2">
      <c r="A2" s="219"/>
      <c r="G2" s="3"/>
      <c r="H2" s="3"/>
      <c r="I2" s="2"/>
      <c r="J2" s="2"/>
      <c r="K2" s="2"/>
      <c r="L2" s="2"/>
    </row>
    <row r="3" spans="1:12" s="1" customFormat="1" ht="12.75" x14ac:dyDescent="0.2">
      <c r="A3" s="219"/>
      <c r="G3" s="3"/>
      <c r="H3" s="3"/>
      <c r="I3" s="2"/>
      <c r="J3" s="2"/>
      <c r="K3" s="2"/>
      <c r="L3" s="2"/>
    </row>
    <row r="4" spans="1:12" s="1" customFormat="1" ht="12.75" x14ac:dyDescent="0.2">
      <c r="A4" s="219"/>
      <c r="G4" s="3"/>
      <c r="H4" s="3"/>
      <c r="I4" s="2"/>
      <c r="J4" s="2"/>
      <c r="K4" s="2"/>
      <c r="L4" s="2"/>
    </row>
    <row r="5" spans="1:12" s="260" customFormat="1" ht="19.5" x14ac:dyDescent="0.3">
      <c r="A5" s="257"/>
      <c r="B5" s="258" t="s">
        <v>264</v>
      </c>
      <c r="C5" s="259"/>
      <c r="E5" s="259"/>
      <c r="F5" s="259"/>
      <c r="G5" s="258" t="s">
        <v>264</v>
      </c>
    </row>
    <row r="6" spans="1:12" s="241" customFormat="1" ht="13.5" thickBot="1" x14ac:dyDescent="0.25">
      <c r="A6" s="261"/>
      <c r="B6" s="239"/>
      <c r="C6" s="249"/>
      <c r="E6" s="249"/>
      <c r="F6" s="249"/>
      <c r="G6" s="239"/>
    </row>
    <row r="7" spans="1:12" s="241" customFormat="1" ht="12.75" customHeight="1" x14ac:dyDescent="0.2">
      <c r="A7" s="787" t="s">
        <v>263</v>
      </c>
      <c r="B7" s="348" t="s">
        <v>133</v>
      </c>
      <c r="C7" s="349" t="s">
        <v>160</v>
      </c>
      <c r="D7" s="350"/>
      <c r="E7" s="351"/>
      <c r="F7" s="249"/>
      <c r="G7" s="348" t="s">
        <v>134</v>
      </c>
      <c r="H7" s="349" t="s">
        <v>161</v>
      </c>
      <c r="I7" s="350"/>
      <c r="J7" s="361"/>
    </row>
    <row r="8" spans="1:12" s="241" customFormat="1" ht="12.75" x14ac:dyDescent="0.2">
      <c r="A8" s="787"/>
      <c r="B8" s="352"/>
      <c r="C8" s="249"/>
      <c r="E8" s="353"/>
      <c r="F8" s="249"/>
      <c r="G8" s="362"/>
      <c r="J8" s="363"/>
    </row>
    <row r="9" spans="1:12" s="241" customFormat="1" ht="12.75" x14ac:dyDescent="0.2">
      <c r="A9" s="787"/>
      <c r="B9" s="352" t="s">
        <v>135</v>
      </c>
      <c r="C9" s="250">
        <v>5630</v>
      </c>
      <c r="D9" s="241" t="s">
        <v>1</v>
      </c>
      <c r="E9" s="354"/>
      <c r="F9" s="254"/>
      <c r="G9" s="352" t="s">
        <v>135</v>
      </c>
      <c r="H9" s="250">
        <v>6120</v>
      </c>
      <c r="I9" s="241" t="s">
        <v>1</v>
      </c>
      <c r="J9" s="363"/>
    </row>
    <row r="10" spans="1:12" s="241" customFormat="1" ht="12.75" x14ac:dyDescent="0.2">
      <c r="A10" s="787"/>
      <c r="B10" s="352" t="s">
        <v>136</v>
      </c>
      <c r="C10" s="250">
        <v>70</v>
      </c>
      <c r="D10" s="241" t="s">
        <v>127</v>
      </c>
      <c r="E10" s="354"/>
      <c r="F10" s="254"/>
      <c r="G10" s="352" t="s">
        <v>136</v>
      </c>
      <c r="H10" s="250">
        <v>72</v>
      </c>
      <c r="I10" s="241" t="s">
        <v>127</v>
      </c>
      <c r="J10" s="363"/>
    </row>
    <row r="11" spans="1:12" s="241" customFormat="1" ht="12.75" x14ac:dyDescent="0.2">
      <c r="A11" s="787"/>
      <c r="B11" s="352" t="s">
        <v>268</v>
      </c>
      <c r="C11" s="250">
        <v>56.2</v>
      </c>
      <c r="D11" s="241" t="s">
        <v>1</v>
      </c>
      <c r="E11" s="354"/>
      <c r="F11" s="254"/>
      <c r="G11" s="352" t="s">
        <v>268</v>
      </c>
      <c r="H11" s="250">
        <v>55</v>
      </c>
      <c r="I11" s="241" t="s">
        <v>1</v>
      </c>
      <c r="J11" s="363"/>
    </row>
    <row r="12" spans="1:12" s="241" customFormat="1" ht="12.75" x14ac:dyDescent="0.2">
      <c r="A12" s="787"/>
      <c r="B12" s="352" t="s">
        <v>265</v>
      </c>
      <c r="C12" s="250">
        <v>75</v>
      </c>
      <c r="D12" s="241" t="s">
        <v>267</v>
      </c>
      <c r="E12" s="354"/>
      <c r="F12" s="254"/>
      <c r="G12" s="352" t="s">
        <v>265</v>
      </c>
      <c r="H12" s="250">
        <v>77</v>
      </c>
      <c r="I12" s="241" t="s">
        <v>267</v>
      </c>
      <c r="J12" s="363"/>
    </row>
    <row r="13" spans="1:12" s="241" customFormat="1" ht="12.75" x14ac:dyDescent="0.2">
      <c r="A13" s="787"/>
      <c r="B13" s="352" t="s">
        <v>138</v>
      </c>
      <c r="C13" s="251">
        <v>110</v>
      </c>
      <c r="D13" s="241" t="s">
        <v>127</v>
      </c>
      <c r="E13" s="355"/>
      <c r="F13" s="255"/>
      <c r="G13" s="352" t="s">
        <v>138</v>
      </c>
      <c r="H13" s="251">
        <v>112</v>
      </c>
      <c r="I13" s="241" t="s">
        <v>127</v>
      </c>
      <c r="J13" s="363"/>
    </row>
    <row r="14" spans="1:12" s="241" customFormat="1" ht="12.75" x14ac:dyDescent="0.2">
      <c r="A14" s="787"/>
      <c r="B14" s="352" t="s">
        <v>269</v>
      </c>
      <c r="C14" s="252">
        <v>44.6</v>
      </c>
      <c r="D14" s="241" t="s">
        <v>1</v>
      </c>
      <c r="E14" s="356"/>
      <c r="F14" s="256"/>
      <c r="G14" s="352" t="s">
        <v>269</v>
      </c>
      <c r="H14" s="252">
        <v>46</v>
      </c>
      <c r="I14" s="241" t="s">
        <v>1</v>
      </c>
      <c r="J14" s="363"/>
    </row>
    <row r="15" spans="1:12" s="241" customFormat="1" ht="12.75" x14ac:dyDescent="0.2">
      <c r="A15" s="787"/>
      <c r="B15" s="352" t="s">
        <v>266</v>
      </c>
      <c r="C15" s="252">
        <v>83</v>
      </c>
      <c r="D15" s="241" t="s">
        <v>267</v>
      </c>
      <c r="E15" s="356"/>
      <c r="F15" s="256"/>
      <c r="G15" s="352" t="s">
        <v>266</v>
      </c>
      <c r="H15" s="252">
        <v>80</v>
      </c>
      <c r="I15" s="241" t="s">
        <v>267</v>
      </c>
      <c r="J15" s="363"/>
    </row>
    <row r="16" spans="1:12" s="241" customFormat="1" ht="12.75" x14ac:dyDescent="0.2">
      <c r="A16" s="787"/>
      <c r="B16" s="352" t="s">
        <v>141</v>
      </c>
      <c r="C16" s="252">
        <v>160</v>
      </c>
      <c r="D16" s="241" t="s">
        <v>127</v>
      </c>
      <c r="E16" s="356"/>
      <c r="F16" s="256"/>
      <c r="G16" s="352" t="s">
        <v>141</v>
      </c>
      <c r="H16" s="252">
        <v>155</v>
      </c>
      <c r="I16" s="241" t="s">
        <v>127</v>
      </c>
      <c r="J16" s="363"/>
    </row>
    <row r="17" spans="1:10" s="241" customFormat="1" ht="12.75" x14ac:dyDescent="0.2">
      <c r="A17" s="787"/>
      <c r="B17" s="352" t="s">
        <v>139</v>
      </c>
      <c r="C17" s="252">
        <v>2260</v>
      </c>
      <c r="D17" s="241" t="s">
        <v>1</v>
      </c>
      <c r="E17" s="356"/>
      <c r="F17" s="256"/>
      <c r="G17" s="352" t="s">
        <v>139</v>
      </c>
      <c r="H17" s="252">
        <v>2120</v>
      </c>
      <c r="I17" s="241" t="s">
        <v>1</v>
      </c>
      <c r="J17" s="363"/>
    </row>
    <row r="18" spans="1:10" s="241" customFormat="1" ht="12.75" x14ac:dyDescent="0.2">
      <c r="A18" s="787"/>
      <c r="B18" s="352" t="s">
        <v>146</v>
      </c>
      <c r="C18" s="252">
        <v>10</v>
      </c>
      <c r="D18" s="241" t="s">
        <v>127</v>
      </c>
      <c r="E18" s="356"/>
      <c r="F18" s="256"/>
      <c r="G18" s="352" t="s">
        <v>146</v>
      </c>
      <c r="H18" s="252">
        <v>9.5</v>
      </c>
      <c r="I18" s="241" t="s">
        <v>127</v>
      </c>
      <c r="J18" s="363"/>
    </row>
    <row r="19" spans="1:10" s="241" customFormat="1" ht="12.75" x14ac:dyDescent="0.2">
      <c r="A19" s="787"/>
      <c r="B19" s="352" t="s">
        <v>142</v>
      </c>
      <c r="C19" s="252">
        <v>260</v>
      </c>
      <c r="D19" s="241" t="s">
        <v>1</v>
      </c>
      <c r="E19" s="356"/>
      <c r="F19" s="256"/>
      <c r="G19" s="352" t="s">
        <v>142</v>
      </c>
      <c r="H19" s="252">
        <v>266</v>
      </c>
      <c r="I19" s="241" t="s">
        <v>1</v>
      </c>
      <c r="J19" s="363"/>
    </row>
    <row r="20" spans="1:10" s="241" customFormat="1" ht="12.75" x14ac:dyDescent="0.2">
      <c r="A20" s="787"/>
      <c r="B20" s="352" t="s">
        <v>124</v>
      </c>
      <c r="C20" s="252">
        <v>12</v>
      </c>
      <c r="D20" s="241" t="s">
        <v>127</v>
      </c>
      <c r="E20" s="356"/>
      <c r="F20" s="256"/>
      <c r="G20" s="352"/>
      <c r="H20" s="252"/>
      <c r="J20" s="363"/>
    </row>
    <row r="21" spans="1:10" s="241" customFormat="1" ht="12.75" x14ac:dyDescent="0.2">
      <c r="A21" s="787"/>
      <c r="B21" s="352" t="s">
        <v>125</v>
      </c>
      <c r="C21" s="252">
        <v>2</v>
      </c>
      <c r="D21" s="241" t="s">
        <v>127</v>
      </c>
      <c r="E21" s="356"/>
      <c r="F21" s="256"/>
      <c r="G21" s="352" t="s">
        <v>143</v>
      </c>
      <c r="H21" s="252">
        <v>0</v>
      </c>
      <c r="I21" s="241" t="s">
        <v>1</v>
      </c>
      <c r="J21" s="363"/>
    </row>
    <row r="22" spans="1:10" s="241" customFormat="1" ht="12.75" x14ac:dyDescent="0.2">
      <c r="A22" s="787"/>
      <c r="B22" s="352" t="s">
        <v>126</v>
      </c>
      <c r="C22" s="252">
        <v>5</v>
      </c>
      <c r="D22" s="241" t="s">
        <v>127</v>
      </c>
      <c r="E22" s="356"/>
      <c r="F22" s="256"/>
      <c r="G22" s="352" t="s">
        <v>144</v>
      </c>
      <c r="H22" s="252">
        <v>0</v>
      </c>
      <c r="I22" s="241" t="s">
        <v>1</v>
      </c>
      <c r="J22" s="363"/>
    </row>
    <row r="23" spans="1:10" s="241" customFormat="1" ht="12.75" x14ac:dyDescent="0.2">
      <c r="A23" s="787"/>
      <c r="B23" s="352"/>
      <c r="C23" s="252"/>
      <c r="E23" s="356"/>
      <c r="F23" s="256"/>
      <c r="G23" s="352"/>
      <c r="H23" s="252"/>
      <c r="J23" s="363"/>
    </row>
    <row r="24" spans="1:10" s="241" customFormat="1" ht="12.75" x14ac:dyDescent="0.2">
      <c r="A24" s="787"/>
      <c r="B24" s="352" t="s">
        <v>143</v>
      </c>
      <c r="C24" s="252">
        <v>0</v>
      </c>
      <c r="D24" s="241" t="s">
        <v>1</v>
      </c>
      <c r="E24" s="356"/>
      <c r="F24" s="256"/>
      <c r="G24" s="362"/>
      <c r="J24" s="363"/>
    </row>
    <row r="25" spans="1:10" s="241" customFormat="1" ht="12.75" x14ac:dyDescent="0.2">
      <c r="A25" s="787"/>
      <c r="B25" s="352" t="s">
        <v>144</v>
      </c>
      <c r="C25" s="252">
        <v>0</v>
      </c>
      <c r="D25" s="241" t="s">
        <v>1</v>
      </c>
      <c r="E25" s="356"/>
      <c r="F25" s="256"/>
      <c r="G25" s="362"/>
      <c r="J25" s="363"/>
    </row>
    <row r="26" spans="1:10" s="241" customFormat="1" ht="13.5" thickBot="1" x14ac:dyDescent="0.25">
      <c r="A26" s="787"/>
      <c r="B26" s="357"/>
      <c r="C26" s="358"/>
      <c r="D26" s="359"/>
      <c r="E26" s="360"/>
      <c r="F26" s="256"/>
      <c r="G26" s="364"/>
      <c r="H26" s="359"/>
      <c r="I26" s="359"/>
      <c r="J26" s="365"/>
    </row>
    <row r="27" spans="1:10" s="241" customFormat="1" ht="12.75" x14ac:dyDescent="0.2">
      <c r="A27" s="448"/>
      <c r="B27" s="239"/>
      <c r="C27" s="252"/>
      <c r="E27" s="256"/>
      <c r="F27" s="256"/>
    </row>
    <row r="28" spans="1:10" ht="12.75" x14ac:dyDescent="0.2">
      <c r="A28" s="246"/>
      <c r="B28" s="239"/>
      <c r="C28" s="234"/>
      <c r="D28" s="241"/>
      <c r="E28" s="234"/>
      <c r="F28" s="234"/>
      <c r="G28" s="242"/>
      <c r="H28" s="231"/>
      <c r="I28" s="241"/>
    </row>
    <row r="29" spans="1:10" ht="12.75" x14ac:dyDescent="0.2">
      <c r="A29" s="786"/>
      <c r="B29" s="217" t="s">
        <v>135</v>
      </c>
      <c r="C29" s="234">
        <f>ROUND(C9,2)</f>
        <v>5630</v>
      </c>
      <c r="D29" s="234"/>
      <c r="E29" s="234"/>
      <c r="F29" s="234"/>
      <c r="G29" s="217" t="s">
        <v>135</v>
      </c>
      <c r="H29" s="234">
        <f>ROUND(H9,2)</f>
        <v>6120</v>
      </c>
      <c r="I29" s="234"/>
      <c r="J29" s="234"/>
    </row>
    <row r="30" spans="1:10" ht="12.75" x14ac:dyDescent="0.2">
      <c r="A30" s="786"/>
      <c r="B30" s="217" t="s">
        <v>147</v>
      </c>
      <c r="C30" s="227">
        <f>ROUND(C9*C10/100,2)</f>
        <v>3941</v>
      </c>
      <c r="D30" s="227"/>
      <c r="E30" s="234"/>
      <c r="F30" s="234"/>
      <c r="G30" s="217" t="s">
        <v>147</v>
      </c>
      <c r="H30" s="227">
        <f>ROUND(H9*H10/100,2)</f>
        <v>4406.3999999999996</v>
      </c>
      <c r="I30" s="227"/>
      <c r="J30" s="234"/>
    </row>
    <row r="31" spans="1:10" ht="12.75" x14ac:dyDescent="0.2">
      <c r="A31" s="786"/>
      <c r="B31" s="217" t="s">
        <v>148</v>
      </c>
      <c r="C31" s="234"/>
      <c r="D31" s="234">
        <f>ROUND(SUM(C29:C30),2)</f>
        <v>9571</v>
      </c>
      <c r="E31" s="234"/>
      <c r="F31" s="234"/>
      <c r="G31" s="217" t="s">
        <v>148</v>
      </c>
      <c r="H31" s="234"/>
      <c r="I31" s="234">
        <f>ROUND(SUM(H29:H30),2)</f>
        <v>10526.4</v>
      </c>
      <c r="J31" s="234"/>
    </row>
    <row r="32" spans="1:10" ht="12.75" x14ac:dyDescent="0.2">
      <c r="A32" s="786"/>
      <c r="B32" s="217" t="s">
        <v>137</v>
      </c>
      <c r="C32" s="234">
        <f>ROUND(C11*C12,2)</f>
        <v>4215</v>
      </c>
      <c r="D32" s="234"/>
      <c r="E32" s="234"/>
      <c r="F32" s="234"/>
      <c r="G32" s="217" t="s">
        <v>137</v>
      </c>
      <c r="H32" s="234">
        <f>ROUND(H11*H12,2)</f>
        <v>4235</v>
      </c>
      <c r="I32" s="234"/>
      <c r="J32" s="234"/>
    </row>
    <row r="33" spans="1:10" ht="12.75" x14ac:dyDescent="0.2">
      <c r="A33" s="786"/>
      <c r="B33" s="217" t="s">
        <v>149</v>
      </c>
      <c r="C33" s="234">
        <f>ROUND(C32*C13/100,2)</f>
        <v>4636.5</v>
      </c>
      <c r="D33" s="234"/>
      <c r="E33" s="234"/>
      <c r="F33" s="234"/>
      <c r="G33" s="217" t="s">
        <v>149</v>
      </c>
      <c r="H33" s="234">
        <f>ROUND(H32*H13/100,2)</f>
        <v>4743.2</v>
      </c>
      <c r="I33" s="234"/>
      <c r="J33" s="234"/>
    </row>
    <row r="34" spans="1:10" ht="12.75" x14ac:dyDescent="0.2">
      <c r="A34" s="786"/>
      <c r="B34" s="217" t="s">
        <v>150</v>
      </c>
      <c r="C34" s="234">
        <f>ROUND(C14*C15,2)</f>
        <v>3701.8</v>
      </c>
      <c r="D34" s="234"/>
      <c r="E34" s="234"/>
      <c r="F34" s="234"/>
      <c r="G34" s="217" t="s">
        <v>150</v>
      </c>
      <c r="H34" s="234">
        <f>ROUND(H14*H15,2)</f>
        <v>3680</v>
      </c>
      <c r="I34" s="234"/>
      <c r="J34" s="234"/>
    </row>
    <row r="35" spans="1:10" ht="12.75" x14ac:dyDescent="0.2">
      <c r="A35" s="786"/>
      <c r="B35" s="217" t="s">
        <v>151</v>
      </c>
      <c r="C35" s="234">
        <f>ROUND(C34*C16/100,2)</f>
        <v>5922.88</v>
      </c>
      <c r="D35" s="234"/>
      <c r="E35" s="234"/>
      <c r="F35" s="234"/>
      <c r="G35" s="217" t="s">
        <v>151</v>
      </c>
      <c r="H35" s="234">
        <f>ROUND(H34*H16/100,2)</f>
        <v>5704</v>
      </c>
      <c r="I35" s="234"/>
      <c r="J35" s="234"/>
    </row>
    <row r="36" spans="1:10" ht="12.75" x14ac:dyDescent="0.2">
      <c r="A36" s="786"/>
      <c r="B36" s="217" t="s">
        <v>152</v>
      </c>
      <c r="C36" s="227">
        <f>ROUND(C17,2)</f>
        <v>2260</v>
      </c>
      <c r="D36" s="227"/>
      <c r="E36" s="234"/>
      <c r="F36" s="234"/>
      <c r="G36" s="217" t="s">
        <v>152</v>
      </c>
      <c r="H36" s="227">
        <f>ROUND(H17,2)</f>
        <v>2120</v>
      </c>
      <c r="I36" s="227"/>
      <c r="J36" s="234"/>
    </row>
    <row r="37" spans="1:10" ht="12.75" x14ac:dyDescent="0.2">
      <c r="A37" s="786"/>
      <c r="B37" s="217" t="s">
        <v>153</v>
      </c>
      <c r="C37" s="234"/>
      <c r="D37" s="227">
        <f>ROUND(SUM(C32:C36),2)</f>
        <v>20736.18</v>
      </c>
      <c r="E37" s="227"/>
      <c r="F37" s="234"/>
      <c r="G37" s="217" t="s">
        <v>153</v>
      </c>
      <c r="H37" s="234"/>
      <c r="I37" s="227">
        <f>ROUND(SUM(H32:H36),2)</f>
        <v>20482.2</v>
      </c>
      <c r="J37" s="227"/>
    </row>
    <row r="38" spans="1:10" ht="12.75" x14ac:dyDescent="0.2">
      <c r="A38" s="786"/>
      <c r="B38" s="217" t="s">
        <v>154</v>
      </c>
      <c r="C38" s="234"/>
      <c r="D38" s="234"/>
      <c r="E38" s="234">
        <f>ROUND(SUM(D31:D37),2)</f>
        <v>30307.18</v>
      </c>
      <c r="F38" s="234"/>
      <c r="G38" s="217" t="s">
        <v>154</v>
      </c>
      <c r="H38" s="234"/>
      <c r="I38" s="234"/>
      <c r="J38" s="234">
        <f>ROUND(SUM(I31:I37),2)</f>
        <v>31008.6</v>
      </c>
    </row>
    <row r="39" spans="1:10" ht="12.75" x14ac:dyDescent="0.2">
      <c r="A39" s="786"/>
      <c r="B39" s="217" t="s">
        <v>145</v>
      </c>
      <c r="C39" s="234">
        <f>ROUND(C24,2)</f>
        <v>0</v>
      </c>
      <c r="D39" s="234"/>
      <c r="E39" s="234"/>
      <c r="F39" s="234"/>
      <c r="G39" s="217" t="s">
        <v>145</v>
      </c>
      <c r="H39" s="234">
        <f>ROUND(H21,2)</f>
        <v>0</v>
      </c>
      <c r="I39" s="234"/>
      <c r="J39" s="234"/>
    </row>
    <row r="40" spans="1:10" ht="12.75" x14ac:dyDescent="0.2">
      <c r="A40" s="786"/>
      <c r="B40" s="217" t="s">
        <v>155</v>
      </c>
      <c r="C40" s="227">
        <f>ROUND(C25*-1,2)</f>
        <v>0</v>
      </c>
      <c r="D40" s="227"/>
      <c r="E40" s="234"/>
      <c r="F40" s="234"/>
      <c r="G40" s="217" t="s">
        <v>155</v>
      </c>
      <c r="H40" s="227">
        <f>ROUND(H22*-1,2)</f>
        <v>0</v>
      </c>
      <c r="I40" s="227"/>
      <c r="J40" s="234"/>
    </row>
    <row r="41" spans="1:10" ht="12.75" x14ac:dyDescent="0.2">
      <c r="A41" s="786"/>
      <c r="B41" s="217" t="s">
        <v>156</v>
      </c>
      <c r="C41" s="234"/>
      <c r="D41" s="227">
        <f>ROUND(SUM(C39:C40),2)</f>
        <v>0</v>
      </c>
      <c r="E41" s="227"/>
      <c r="F41" s="234"/>
      <c r="G41" s="217" t="s">
        <v>156</v>
      </c>
      <c r="H41" s="234"/>
      <c r="I41" s="227">
        <f>ROUND(SUM(H39:H40),2)</f>
        <v>0</v>
      </c>
      <c r="J41" s="227"/>
    </row>
    <row r="42" spans="1:10" ht="12.75" x14ac:dyDescent="0.2">
      <c r="A42" s="786"/>
      <c r="B42" s="217" t="s">
        <v>157</v>
      </c>
      <c r="C42" s="234"/>
      <c r="D42" s="234"/>
      <c r="E42" s="234">
        <f>ROUND(SUM(D31,D37,D41),2)</f>
        <v>30307.18</v>
      </c>
      <c r="F42" s="234"/>
      <c r="G42" s="217" t="s">
        <v>157</v>
      </c>
      <c r="H42" s="234"/>
      <c r="I42" s="234"/>
      <c r="J42" s="234">
        <f>ROUND(SUM(I31,I37,I41),2)</f>
        <v>31008.6</v>
      </c>
    </row>
    <row r="43" spans="1:10" ht="12.75" x14ac:dyDescent="0.2">
      <c r="A43" s="786"/>
      <c r="B43" s="217" t="s">
        <v>146</v>
      </c>
      <c r="C43" s="234">
        <f>ROUND(E42*C18/100,2)</f>
        <v>3030.72</v>
      </c>
      <c r="D43" s="234"/>
      <c r="E43" s="234"/>
      <c r="F43" s="234"/>
      <c r="G43" s="217" t="s">
        <v>146</v>
      </c>
      <c r="H43" s="234">
        <f>ROUND(J42*H18/100,2)</f>
        <v>2945.82</v>
      </c>
      <c r="I43" s="234"/>
      <c r="J43" s="234"/>
    </row>
    <row r="44" spans="1:10" ht="12.75" x14ac:dyDescent="0.2">
      <c r="A44" s="786"/>
      <c r="B44" s="217" t="s">
        <v>158</v>
      </c>
      <c r="C44" s="227">
        <f>ROUND(C19,2)</f>
        <v>260</v>
      </c>
      <c r="D44" s="227"/>
      <c r="E44" s="234"/>
      <c r="F44" s="234"/>
      <c r="G44" s="217" t="s">
        <v>158</v>
      </c>
      <c r="H44" s="227">
        <f>ROUND(H19,2)</f>
        <v>266</v>
      </c>
      <c r="I44" s="227"/>
      <c r="J44" s="234"/>
    </row>
    <row r="45" spans="1:10" ht="12.75" x14ac:dyDescent="0.2">
      <c r="A45" s="786"/>
      <c r="B45" s="217" t="s">
        <v>159</v>
      </c>
      <c r="C45" s="234"/>
      <c r="D45" s="227">
        <f>ROUND(SUM(C43:C44),2)</f>
        <v>3290.72</v>
      </c>
      <c r="E45" s="227"/>
      <c r="F45" s="234"/>
      <c r="G45" s="217" t="s">
        <v>159</v>
      </c>
      <c r="H45" s="234"/>
      <c r="I45" s="227">
        <f>ROUND(SUM(H43:H44),2)</f>
        <v>3211.82</v>
      </c>
      <c r="J45" s="227"/>
    </row>
    <row r="46" spans="1:10" ht="13.5" thickBot="1" x14ac:dyDescent="0.25">
      <c r="A46" s="786"/>
      <c r="B46" s="217" t="s">
        <v>102</v>
      </c>
      <c r="C46" s="234"/>
      <c r="D46" s="234"/>
      <c r="E46" s="234">
        <f>ROUND(SUM(D31:D45),2)</f>
        <v>33597.9</v>
      </c>
      <c r="F46" s="234"/>
      <c r="G46" s="217" t="s">
        <v>102</v>
      </c>
      <c r="H46" s="234"/>
      <c r="I46" s="234"/>
      <c r="J46" s="228">
        <f>ROUND(SUM(I31:I45),2)</f>
        <v>34220.42</v>
      </c>
    </row>
    <row r="47" spans="1:10" ht="13.5" thickTop="1" x14ac:dyDescent="0.2">
      <c r="A47" s="786"/>
      <c r="B47" s="217" t="s">
        <v>103</v>
      </c>
      <c r="C47" s="234"/>
      <c r="D47" s="241"/>
      <c r="E47" s="227">
        <f>ROUND(E46*C20/100,2)</f>
        <v>4031.75</v>
      </c>
      <c r="F47" s="234"/>
      <c r="G47" s="239"/>
      <c r="H47" s="243"/>
      <c r="I47" s="241"/>
    </row>
    <row r="48" spans="1:10" ht="12.75" x14ac:dyDescent="0.2">
      <c r="A48" s="786"/>
      <c r="B48" s="217" t="s">
        <v>104</v>
      </c>
      <c r="C48" s="234"/>
      <c r="D48" s="241"/>
      <c r="E48" s="234">
        <f>ROUND(SUM(E46:E47),2)</f>
        <v>37629.65</v>
      </c>
      <c r="F48" s="234"/>
      <c r="G48" s="239"/>
      <c r="H48" s="243"/>
      <c r="I48" s="241"/>
    </row>
    <row r="49" spans="1:9" ht="12.75" x14ac:dyDescent="0.2">
      <c r="A49" s="786"/>
      <c r="B49" s="217" t="s">
        <v>105</v>
      </c>
      <c r="C49" s="234"/>
      <c r="D49" s="241"/>
      <c r="E49" s="227">
        <f>ROUND((E48*C21)/(100-C21),2)</f>
        <v>767.95</v>
      </c>
      <c r="F49" s="234"/>
      <c r="G49" s="239" t="s">
        <v>162</v>
      </c>
      <c r="H49" s="243">
        <f>E48</f>
        <v>37629.65</v>
      </c>
      <c r="I49" s="241"/>
    </row>
    <row r="50" spans="1:9" ht="12.75" x14ac:dyDescent="0.2">
      <c r="A50" s="786"/>
      <c r="B50" s="217" t="s">
        <v>106</v>
      </c>
      <c r="C50" s="234"/>
      <c r="D50" s="241"/>
      <c r="E50" s="234">
        <f>ROUND(SUM(E48:E49),2)</f>
        <v>38397.599999999999</v>
      </c>
      <c r="F50" s="234"/>
      <c r="G50" s="239" t="s">
        <v>164</v>
      </c>
      <c r="H50" s="235">
        <f>J46</f>
        <v>34220.42</v>
      </c>
      <c r="I50" s="245"/>
    </row>
    <row r="51" spans="1:9" ht="13.5" thickBot="1" x14ac:dyDescent="0.25">
      <c r="A51" s="786"/>
      <c r="B51" s="217" t="s">
        <v>107</v>
      </c>
      <c r="C51" s="234"/>
      <c r="D51" s="241"/>
      <c r="E51" s="227">
        <f>ROUND((E50*C22)/(100-C22),2)</f>
        <v>2020.93</v>
      </c>
      <c r="F51" s="234"/>
      <c r="G51" s="239" t="s">
        <v>165</v>
      </c>
      <c r="H51" s="247" t="s">
        <v>129</v>
      </c>
      <c r="I51" s="237">
        <f>H49-H50</f>
        <v>3409.2300000000032</v>
      </c>
    </row>
    <row r="52" spans="1:9" thickTop="1" thickBot="1" x14ac:dyDescent="0.25">
      <c r="A52" s="786"/>
      <c r="B52" s="217" t="s">
        <v>108</v>
      </c>
      <c r="C52" s="234"/>
      <c r="D52" s="240" t="s">
        <v>129</v>
      </c>
      <c r="E52" s="228">
        <f>ROUND(SUM(E50:E51),2)</f>
        <v>40418.53</v>
      </c>
      <c r="F52" s="234"/>
      <c r="G52" s="239"/>
      <c r="H52" s="243"/>
      <c r="I52" s="241"/>
    </row>
    <row r="53" spans="1:9" ht="13.5" thickTop="1" x14ac:dyDescent="0.2">
      <c r="A53" s="246"/>
      <c r="C53" s="234"/>
      <c r="D53" s="241"/>
      <c r="E53" s="234"/>
      <c r="F53" s="234"/>
      <c r="G53" s="239" t="s">
        <v>163</v>
      </c>
      <c r="H53" s="244">
        <f>I51/J46</f>
        <v>9.9625603660037004E-2</v>
      </c>
      <c r="I53" s="241"/>
    </row>
    <row r="54" spans="1:9" ht="12.75" x14ac:dyDescent="0.2">
      <c r="A54" s="246"/>
      <c r="C54" s="234"/>
      <c r="D54" s="241"/>
      <c r="E54" s="234"/>
      <c r="F54" s="234"/>
      <c r="G54" s="241"/>
      <c r="H54" s="243"/>
      <c r="I54" s="241"/>
    </row>
    <row r="55" spans="1:9" ht="12.75" x14ac:dyDescent="0.2">
      <c r="A55" s="216"/>
      <c r="B55" s="155" t="s">
        <v>75</v>
      </c>
      <c r="C55" s="224"/>
      <c r="E55" s="224"/>
      <c r="F55" s="224"/>
    </row>
    <row r="56" spans="1:9" ht="12.75" x14ac:dyDescent="0.2">
      <c r="B56" s="216"/>
      <c r="C56" s="224"/>
      <c r="E56" s="224"/>
      <c r="F56" s="224"/>
    </row>
    <row r="57" spans="1:9" ht="12.75" x14ac:dyDescent="0.2">
      <c r="B57" s="10" t="s">
        <v>0</v>
      </c>
      <c r="C57" s="224"/>
      <c r="E57" s="224"/>
      <c r="F57" s="224"/>
    </row>
    <row r="67" spans="1:1" x14ac:dyDescent="0.2">
      <c r="A67" s="246"/>
    </row>
  </sheetData>
  <sheetProtection password="A501" sheet="1" objects="1" scenarios="1"/>
  <mergeCells count="2">
    <mergeCell ref="A7:A26"/>
    <mergeCell ref="A29:A52"/>
  </mergeCells>
  <pageMargins left="0.78740157480314965" right="0.39370078740157483" top="0.78740157480314965" bottom="0.78740157480314965" header="0.31496062992125984" footer="0.31496062992125984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9874" r:id="rId4" name="Button 2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0</xdr:colOff>
                    <xdr:row>2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27"/>
  <sheetViews>
    <sheetView showRowColHeaders="0" workbookViewId="0">
      <selection activeCell="F34" sqref="F34"/>
    </sheetView>
  </sheetViews>
  <sheetFormatPr baseColWidth="10" defaultRowHeight="15" x14ac:dyDescent="0.25"/>
  <cols>
    <col min="1" max="1" width="11.42578125" style="412"/>
    <col min="2" max="2" width="4.5703125" style="412" customWidth="1"/>
    <col min="3" max="16384" width="11.42578125" style="412"/>
  </cols>
  <sheetData>
    <row r="4" spans="2:5" x14ac:dyDescent="0.25">
      <c r="C4" s="552" t="s">
        <v>286</v>
      </c>
    </row>
    <row r="5" spans="2:5" x14ac:dyDescent="0.25">
      <c r="B5" s="412">
        <v>51</v>
      </c>
      <c r="C5" s="412" t="s">
        <v>285</v>
      </c>
    </row>
    <row r="7" spans="2:5" x14ac:dyDescent="0.25">
      <c r="C7" s="552" t="s">
        <v>30</v>
      </c>
    </row>
    <row r="8" spans="2:5" x14ac:dyDescent="0.25">
      <c r="B8" s="553">
        <v>101</v>
      </c>
      <c r="C8" s="412" t="s">
        <v>36</v>
      </c>
    </row>
    <row r="9" spans="2:5" x14ac:dyDescent="0.25">
      <c r="B9" s="553">
        <v>150</v>
      </c>
      <c r="C9" s="412" t="s">
        <v>31</v>
      </c>
    </row>
    <row r="10" spans="2:5" x14ac:dyDescent="0.25">
      <c r="B10" s="553">
        <v>201</v>
      </c>
      <c r="C10" s="412" t="s">
        <v>239</v>
      </c>
    </row>
    <row r="11" spans="2:5" x14ac:dyDescent="0.25">
      <c r="B11" s="553">
        <v>202</v>
      </c>
      <c r="C11" s="412" t="s">
        <v>240</v>
      </c>
    </row>
    <row r="12" spans="2:5" x14ac:dyDescent="0.25">
      <c r="B12" s="553">
        <v>203</v>
      </c>
      <c r="C12" s="412" t="s">
        <v>32</v>
      </c>
    </row>
    <row r="13" spans="2:5" x14ac:dyDescent="0.25">
      <c r="B13" s="415">
        <v>204</v>
      </c>
      <c r="C13" s="412" t="s">
        <v>287</v>
      </c>
    </row>
    <row r="14" spans="2:5" x14ac:dyDescent="0.25">
      <c r="B14" s="415">
        <v>205</v>
      </c>
      <c r="C14" s="412" t="s">
        <v>288</v>
      </c>
      <c r="E14" s="554"/>
    </row>
    <row r="16" spans="2:5" x14ac:dyDescent="0.25">
      <c r="C16" s="552" t="s">
        <v>37</v>
      </c>
    </row>
    <row r="17" spans="2:4" x14ac:dyDescent="0.25">
      <c r="B17" s="553">
        <v>301</v>
      </c>
      <c r="C17" s="412" t="s">
        <v>33</v>
      </c>
    </row>
    <row r="18" spans="2:4" x14ac:dyDescent="0.25">
      <c r="B18" s="555">
        <v>302</v>
      </c>
      <c r="C18" s="556" t="s">
        <v>39</v>
      </c>
      <c r="D18" s="554"/>
    </row>
    <row r="19" spans="2:4" x14ac:dyDescent="0.25">
      <c r="B19" s="553">
        <v>303</v>
      </c>
      <c r="C19" s="412" t="s">
        <v>264</v>
      </c>
    </row>
    <row r="20" spans="2:4" x14ac:dyDescent="0.25">
      <c r="B20" s="553">
        <v>304</v>
      </c>
      <c r="C20" s="412" t="s">
        <v>34</v>
      </c>
    </row>
    <row r="21" spans="2:4" x14ac:dyDescent="0.25">
      <c r="B21" s="553">
        <v>305</v>
      </c>
      <c r="C21" s="412" t="s">
        <v>220</v>
      </c>
    </row>
    <row r="22" spans="2:4" x14ac:dyDescent="0.25">
      <c r="B22" s="553">
        <v>306</v>
      </c>
      <c r="C22" s="412" t="s">
        <v>35</v>
      </c>
    </row>
    <row r="23" spans="2:4" x14ac:dyDescent="0.25">
      <c r="B23" s="553">
        <v>307</v>
      </c>
      <c r="C23" s="412" t="s">
        <v>221</v>
      </c>
    </row>
    <row r="25" spans="2:4" x14ac:dyDescent="0.25">
      <c r="C25" s="552" t="s">
        <v>28</v>
      </c>
    </row>
    <row r="26" spans="2:4" x14ac:dyDescent="0.25">
      <c r="B26" s="553">
        <v>401</v>
      </c>
      <c r="C26" s="412" t="s">
        <v>38</v>
      </c>
    </row>
    <row r="27" spans="2:4" x14ac:dyDescent="0.25">
      <c r="B27" s="553">
        <v>421</v>
      </c>
      <c r="C27" s="412" t="s">
        <v>29</v>
      </c>
    </row>
  </sheetData>
  <sheetProtection password="A501" sheet="1" objects="1" scenarios="1"/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5"/>
  <sheetViews>
    <sheetView showGridLines="0" showRowColHeaders="0" workbookViewId="0"/>
  </sheetViews>
  <sheetFormatPr baseColWidth="10" defaultRowHeight="14.25" x14ac:dyDescent="0.2"/>
  <cols>
    <col min="1" max="1" width="3.5703125" style="221" customWidth="1"/>
    <col min="2" max="2" width="20.7109375" style="217" customWidth="1"/>
    <col min="3" max="3" width="7.28515625" style="216" customWidth="1"/>
    <col min="4" max="4" width="11.42578125" style="225" customWidth="1"/>
    <col min="5" max="5" width="9.7109375" style="216" customWidth="1"/>
    <col min="6" max="6" width="3.5703125" style="216" customWidth="1"/>
    <col min="7" max="7" width="20.7109375" style="216" customWidth="1"/>
    <col min="8" max="8" width="7.28515625" style="216" customWidth="1"/>
    <col min="9" max="9" width="11.42578125" style="216"/>
    <col min="10" max="10" width="9.7109375" style="216" customWidth="1"/>
    <col min="11" max="254" width="11.42578125" style="216"/>
    <col min="255" max="255" width="20.85546875" style="216" customWidth="1"/>
    <col min="256" max="256" width="7" style="216" customWidth="1"/>
    <col min="257" max="257" width="11.42578125" style="216"/>
    <col min="258" max="258" width="9.85546875" style="216" customWidth="1"/>
    <col min="259" max="259" width="1.7109375" style="216" customWidth="1"/>
    <col min="260" max="260" width="5.140625" style="216" customWidth="1"/>
    <col min="261" max="510" width="11.42578125" style="216"/>
    <col min="511" max="511" width="20.85546875" style="216" customWidth="1"/>
    <col min="512" max="512" width="7" style="216" customWidth="1"/>
    <col min="513" max="513" width="11.42578125" style="216"/>
    <col min="514" max="514" width="9.85546875" style="216" customWidth="1"/>
    <col min="515" max="515" width="1.7109375" style="216" customWidth="1"/>
    <col min="516" max="516" width="5.140625" style="216" customWidth="1"/>
    <col min="517" max="766" width="11.42578125" style="216"/>
    <col min="767" max="767" width="20.85546875" style="216" customWidth="1"/>
    <col min="768" max="768" width="7" style="216" customWidth="1"/>
    <col min="769" max="769" width="11.42578125" style="216"/>
    <col min="770" max="770" width="9.85546875" style="216" customWidth="1"/>
    <col min="771" max="771" width="1.7109375" style="216" customWidth="1"/>
    <col min="772" max="772" width="5.140625" style="216" customWidth="1"/>
    <col min="773" max="1022" width="11.42578125" style="216"/>
    <col min="1023" max="1023" width="20.85546875" style="216" customWidth="1"/>
    <col min="1024" max="1024" width="7" style="216" customWidth="1"/>
    <col min="1025" max="1025" width="11.42578125" style="216"/>
    <col min="1026" max="1026" width="9.85546875" style="216" customWidth="1"/>
    <col min="1027" max="1027" width="1.7109375" style="216" customWidth="1"/>
    <col min="1028" max="1028" width="5.140625" style="216" customWidth="1"/>
    <col min="1029" max="1278" width="11.42578125" style="216"/>
    <col min="1279" max="1279" width="20.85546875" style="216" customWidth="1"/>
    <col min="1280" max="1280" width="7" style="216" customWidth="1"/>
    <col min="1281" max="1281" width="11.42578125" style="216"/>
    <col min="1282" max="1282" width="9.85546875" style="216" customWidth="1"/>
    <col min="1283" max="1283" width="1.7109375" style="216" customWidth="1"/>
    <col min="1284" max="1284" width="5.140625" style="216" customWidth="1"/>
    <col min="1285" max="1534" width="11.42578125" style="216"/>
    <col min="1535" max="1535" width="20.85546875" style="216" customWidth="1"/>
    <col min="1536" max="1536" width="7" style="216" customWidth="1"/>
    <col min="1537" max="1537" width="11.42578125" style="216"/>
    <col min="1538" max="1538" width="9.85546875" style="216" customWidth="1"/>
    <col min="1539" max="1539" width="1.7109375" style="216" customWidth="1"/>
    <col min="1540" max="1540" width="5.140625" style="216" customWidth="1"/>
    <col min="1541" max="1790" width="11.42578125" style="216"/>
    <col min="1791" max="1791" width="20.85546875" style="216" customWidth="1"/>
    <col min="1792" max="1792" width="7" style="216" customWidth="1"/>
    <col min="1793" max="1793" width="11.42578125" style="216"/>
    <col min="1794" max="1794" width="9.85546875" style="216" customWidth="1"/>
    <col min="1795" max="1795" width="1.7109375" style="216" customWidth="1"/>
    <col min="1796" max="1796" width="5.140625" style="216" customWidth="1"/>
    <col min="1797" max="2046" width="11.42578125" style="216"/>
    <col min="2047" max="2047" width="20.85546875" style="216" customWidth="1"/>
    <col min="2048" max="2048" width="7" style="216" customWidth="1"/>
    <col min="2049" max="2049" width="11.42578125" style="216"/>
    <col min="2050" max="2050" width="9.85546875" style="216" customWidth="1"/>
    <col min="2051" max="2051" width="1.7109375" style="216" customWidth="1"/>
    <col min="2052" max="2052" width="5.140625" style="216" customWidth="1"/>
    <col min="2053" max="2302" width="11.42578125" style="216"/>
    <col min="2303" max="2303" width="20.85546875" style="216" customWidth="1"/>
    <col min="2304" max="2304" width="7" style="216" customWidth="1"/>
    <col min="2305" max="2305" width="11.42578125" style="216"/>
    <col min="2306" max="2306" width="9.85546875" style="216" customWidth="1"/>
    <col min="2307" max="2307" width="1.7109375" style="216" customWidth="1"/>
    <col min="2308" max="2308" width="5.140625" style="216" customWidth="1"/>
    <col min="2309" max="2558" width="11.42578125" style="216"/>
    <col min="2559" max="2559" width="20.85546875" style="216" customWidth="1"/>
    <col min="2560" max="2560" width="7" style="216" customWidth="1"/>
    <col min="2561" max="2561" width="11.42578125" style="216"/>
    <col min="2562" max="2562" width="9.85546875" style="216" customWidth="1"/>
    <col min="2563" max="2563" width="1.7109375" style="216" customWidth="1"/>
    <col min="2564" max="2564" width="5.140625" style="216" customWidth="1"/>
    <col min="2565" max="2814" width="11.42578125" style="216"/>
    <col min="2815" max="2815" width="20.85546875" style="216" customWidth="1"/>
    <col min="2816" max="2816" width="7" style="216" customWidth="1"/>
    <col min="2817" max="2817" width="11.42578125" style="216"/>
    <col min="2818" max="2818" width="9.85546875" style="216" customWidth="1"/>
    <col min="2819" max="2819" width="1.7109375" style="216" customWidth="1"/>
    <col min="2820" max="2820" width="5.140625" style="216" customWidth="1"/>
    <col min="2821" max="3070" width="11.42578125" style="216"/>
    <col min="3071" max="3071" width="20.85546875" style="216" customWidth="1"/>
    <col min="3072" max="3072" width="7" style="216" customWidth="1"/>
    <col min="3073" max="3073" width="11.42578125" style="216"/>
    <col min="3074" max="3074" width="9.85546875" style="216" customWidth="1"/>
    <col min="3075" max="3075" width="1.7109375" style="216" customWidth="1"/>
    <col min="3076" max="3076" width="5.140625" style="216" customWidth="1"/>
    <col min="3077" max="3326" width="11.42578125" style="216"/>
    <col min="3327" max="3327" width="20.85546875" style="216" customWidth="1"/>
    <col min="3328" max="3328" width="7" style="216" customWidth="1"/>
    <col min="3329" max="3329" width="11.42578125" style="216"/>
    <col min="3330" max="3330" width="9.85546875" style="216" customWidth="1"/>
    <col min="3331" max="3331" width="1.7109375" style="216" customWidth="1"/>
    <col min="3332" max="3332" width="5.140625" style="216" customWidth="1"/>
    <col min="3333" max="3582" width="11.42578125" style="216"/>
    <col min="3583" max="3583" width="20.85546875" style="216" customWidth="1"/>
    <col min="3584" max="3584" width="7" style="216" customWidth="1"/>
    <col min="3585" max="3585" width="11.42578125" style="216"/>
    <col min="3586" max="3586" width="9.85546875" style="216" customWidth="1"/>
    <col min="3587" max="3587" width="1.7109375" style="216" customWidth="1"/>
    <col min="3588" max="3588" width="5.140625" style="216" customWidth="1"/>
    <col min="3589" max="3838" width="11.42578125" style="216"/>
    <col min="3839" max="3839" width="20.85546875" style="216" customWidth="1"/>
    <col min="3840" max="3840" width="7" style="216" customWidth="1"/>
    <col min="3841" max="3841" width="11.42578125" style="216"/>
    <col min="3842" max="3842" width="9.85546875" style="216" customWidth="1"/>
    <col min="3843" max="3843" width="1.7109375" style="216" customWidth="1"/>
    <col min="3844" max="3844" width="5.140625" style="216" customWidth="1"/>
    <col min="3845" max="4094" width="11.42578125" style="216"/>
    <col min="4095" max="4095" width="20.85546875" style="216" customWidth="1"/>
    <col min="4096" max="4096" width="7" style="216" customWidth="1"/>
    <col min="4097" max="4097" width="11.42578125" style="216"/>
    <col min="4098" max="4098" width="9.85546875" style="216" customWidth="1"/>
    <col min="4099" max="4099" width="1.7109375" style="216" customWidth="1"/>
    <col min="4100" max="4100" width="5.140625" style="216" customWidth="1"/>
    <col min="4101" max="4350" width="11.42578125" style="216"/>
    <col min="4351" max="4351" width="20.85546875" style="216" customWidth="1"/>
    <col min="4352" max="4352" width="7" style="216" customWidth="1"/>
    <col min="4353" max="4353" width="11.42578125" style="216"/>
    <col min="4354" max="4354" width="9.85546875" style="216" customWidth="1"/>
    <col min="4355" max="4355" width="1.7109375" style="216" customWidth="1"/>
    <col min="4356" max="4356" width="5.140625" style="216" customWidth="1"/>
    <col min="4357" max="4606" width="11.42578125" style="216"/>
    <col min="4607" max="4607" width="20.85546875" style="216" customWidth="1"/>
    <col min="4608" max="4608" width="7" style="216" customWidth="1"/>
    <col min="4609" max="4609" width="11.42578125" style="216"/>
    <col min="4610" max="4610" width="9.85546875" style="216" customWidth="1"/>
    <col min="4611" max="4611" width="1.7109375" style="216" customWidth="1"/>
    <col min="4612" max="4612" width="5.140625" style="216" customWidth="1"/>
    <col min="4613" max="4862" width="11.42578125" style="216"/>
    <col min="4863" max="4863" width="20.85546875" style="216" customWidth="1"/>
    <col min="4864" max="4864" width="7" style="216" customWidth="1"/>
    <col min="4865" max="4865" width="11.42578125" style="216"/>
    <col min="4866" max="4866" width="9.85546875" style="216" customWidth="1"/>
    <col min="4867" max="4867" width="1.7109375" style="216" customWidth="1"/>
    <col min="4868" max="4868" width="5.140625" style="216" customWidth="1"/>
    <col min="4869" max="5118" width="11.42578125" style="216"/>
    <col min="5119" max="5119" width="20.85546875" style="216" customWidth="1"/>
    <col min="5120" max="5120" width="7" style="216" customWidth="1"/>
    <col min="5121" max="5121" width="11.42578125" style="216"/>
    <col min="5122" max="5122" width="9.85546875" style="216" customWidth="1"/>
    <col min="5123" max="5123" width="1.7109375" style="216" customWidth="1"/>
    <col min="5124" max="5124" width="5.140625" style="216" customWidth="1"/>
    <col min="5125" max="5374" width="11.42578125" style="216"/>
    <col min="5375" max="5375" width="20.85546875" style="216" customWidth="1"/>
    <col min="5376" max="5376" width="7" style="216" customWidth="1"/>
    <col min="5377" max="5377" width="11.42578125" style="216"/>
    <col min="5378" max="5378" width="9.85546875" style="216" customWidth="1"/>
    <col min="5379" max="5379" width="1.7109375" style="216" customWidth="1"/>
    <col min="5380" max="5380" width="5.140625" style="216" customWidth="1"/>
    <col min="5381" max="5630" width="11.42578125" style="216"/>
    <col min="5631" max="5631" width="20.85546875" style="216" customWidth="1"/>
    <col min="5632" max="5632" width="7" style="216" customWidth="1"/>
    <col min="5633" max="5633" width="11.42578125" style="216"/>
    <col min="5634" max="5634" width="9.85546875" style="216" customWidth="1"/>
    <col min="5635" max="5635" width="1.7109375" style="216" customWidth="1"/>
    <col min="5636" max="5636" width="5.140625" style="216" customWidth="1"/>
    <col min="5637" max="5886" width="11.42578125" style="216"/>
    <col min="5887" max="5887" width="20.85546875" style="216" customWidth="1"/>
    <col min="5888" max="5888" width="7" style="216" customWidth="1"/>
    <col min="5889" max="5889" width="11.42578125" style="216"/>
    <col min="5890" max="5890" width="9.85546875" style="216" customWidth="1"/>
    <col min="5891" max="5891" width="1.7109375" style="216" customWidth="1"/>
    <col min="5892" max="5892" width="5.140625" style="216" customWidth="1"/>
    <col min="5893" max="6142" width="11.42578125" style="216"/>
    <col min="6143" max="6143" width="20.85546875" style="216" customWidth="1"/>
    <col min="6144" max="6144" width="7" style="216" customWidth="1"/>
    <col min="6145" max="6145" width="11.42578125" style="216"/>
    <col min="6146" max="6146" width="9.85546875" style="216" customWidth="1"/>
    <col min="6147" max="6147" width="1.7109375" style="216" customWidth="1"/>
    <col min="6148" max="6148" width="5.140625" style="216" customWidth="1"/>
    <col min="6149" max="6398" width="11.42578125" style="216"/>
    <col min="6399" max="6399" width="20.85546875" style="216" customWidth="1"/>
    <col min="6400" max="6400" width="7" style="216" customWidth="1"/>
    <col min="6401" max="6401" width="11.42578125" style="216"/>
    <col min="6402" max="6402" width="9.85546875" style="216" customWidth="1"/>
    <col min="6403" max="6403" width="1.7109375" style="216" customWidth="1"/>
    <col min="6404" max="6404" width="5.140625" style="216" customWidth="1"/>
    <col min="6405" max="6654" width="11.42578125" style="216"/>
    <col min="6655" max="6655" width="20.85546875" style="216" customWidth="1"/>
    <col min="6656" max="6656" width="7" style="216" customWidth="1"/>
    <col min="6657" max="6657" width="11.42578125" style="216"/>
    <col min="6658" max="6658" width="9.85546875" style="216" customWidth="1"/>
    <col min="6659" max="6659" width="1.7109375" style="216" customWidth="1"/>
    <col min="6660" max="6660" width="5.140625" style="216" customWidth="1"/>
    <col min="6661" max="6910" width="11.42578125" style="216"/>
    <col min="6911" max="6911" width="20.85546875" style="216" customWidth="1"/>
    <col min="6912" max="6912" width="7" style="216" customWidth="1"/>
    <col min="6913" max="6913" width="11.42578125" style="216"/>
    <col min="6914" max="6914" width="9.85546875" style="216" customWidth="1"/>
    <col min="6915" max="6915" width="1.7109375" style="216" customWidth="1"/>
    <col min="6916" max="6916" width="5.140625" style="216" customWidth="1"/>
    <col min="6917" max="7166" width="11.42578125" style="216"/>
    <col min="7167" max="7167" width="20.85546875" style="216" customWidth="1"/>
    <col min="7168" max="7168" width="7" style="216" customWidth="1"/>
    <col min="7169" max="7169" width="11.42578125" style="216"/>
    <col min="7170" max="7170" width="9.85546875" style="216" customWidth="1"/>
    <col min="7171" max="7171" width="1.7109375" style="216" customWidth="1"/>
    <col min="7172" max="7172" width="5.140625" style="216" customWidth="1"/>
    <col min="7173" max="7422" width="11.42578125" style="216"/>
    <col min="7423" max="7423" width="20.85546875" style="216" customWidth="1"/>
    <col min="7424" max="7424" width="7" style="216" customWidth="1"/>
    <col min="7425" max="7425" width="11.42578125" style="216"/>
    <col min="7426" max="7426" width="9.85546875" style="216" customWidth="1"/>
    <col min="7427" max="7427" width="1.7109375" style="216" customWidth="1"/>
    <col min="7428" max="7428" width="5.140625" style="216" customWidth="1"/>
    <col min="7429" max="7678" width="11.42578125" style="216"/>
    <col min="7679" max="7679" width="20.85546875" style="216" customWidth="1"/>
    <col min="7680" max="7680" width="7" style="216" customWidth="1"/>
    <col min="7681" max="7681" width="11.42578125" style="216"/>
    <col min="7682" max="7682" width="9.85546875" style="216" customWidth="1"/>
    <col min="7683" max="7683" width="1.7109375" style="216" customWidth="1"/>
    <col min="7684" max="7684" width="5.140625" style="216" customWidth="1"/>
    <col min="7685" max="7934" width="11.42578125" style="216"/>
    <col min="7935" max="7935" width="20.85546875" style="216" customWidth="1"/>
    <col min="7936" max="7936" width="7" style="216" customWidth="1"/>
    <col min="7937" max="7937" width="11.42578125" style="216"/>
    <col min="7938" max="7938" width="9.85546875" style="216" customWidth="1"/>
    <col min="7939" max="7939" width="1.7109375" style="216" customWidth="1"/>
    <col min="7940" max="7940" width="5.140625" style="216" customWidth="1"/>
    <col min="7941" max="8190" width="11.42578125" style="216"/>
    <col min="8191" max="8191" width="20.85546875" style="216" customWidth="1"/>
    <col min="8192" max="8192" width="7" style="216" customWidth="1"/>
    <col min="8193" max="8193" width="11.42578125" style="216"/>
    <col min="8194" max="8194" width="9.85546875" style="216" customWidth="1"/>
    <col min="8195" max="8195" width="1.7109375" style="216" customWidth="1"/>
    <col min="8196" max="8196" width="5.140625" style="216" customWidth="1"/>
    <col min="8197" max="8446" width="11.42578125" style="216"/>
    <col min="8447" max="8447" width="20.85546875" style="216" customWidth="1"/>
    <col min="8448" max="8448" width="7" style="216" customWidth="1"/>
    <col min="8449" max="8449" width="11.42578125" style="216"/>
    <col min="8450" max="8450" width="9.85546875" style="216" customWidth="1"/>
    <col min="8451" max="8451" width="1.7109375" style="216" customWidth="1"/>
    <col min="8452" max="8452" width="5.140625" style="216" customWidth="1"/>
    <col min="8453" max="8702" width="11.42578125" style="216"/>
    <col min="8703" max="8703" width="20.85546875" style="216" customWidth="1"/>
    <col min="8704" max="8704" width="7" style="216" customWidth="1"/>
    <col min="8705" max="8705" width="11.42578125" style="216"/>
    <col min="8706" max="8706" width="9.85546875" style="216" customWidth="1"/>
    <col min="8707" max="8707" width="1.7109375" style="216" customWidth="1"/>
    <col min="8708" max="8708" width="5.140625" style="216" customWidth="1"/>
    <col min="8709" max="8958" width="11.42578125" style="216"/>
    <col min="8959" max="8959" width="20.85546875" style="216" customWidth="1"/>
    <col min="8960" max="8960" width="7" style="216" customWidth="1"/>
    <col min="8961" max="8961" width="11.42578125" style="216"/>
    <col min="8962" max="8962" width="9.85546875" style="216" customWidth="1"/>
    <col min="8963" max="8963" width="1.7109375" style="216" customWidth="1"/>
    <col min="8964" max="8964" width="5.140625" style="216" customWidth="1"/>
    <col min="8965" max="9214" width="11.42578125" style="216"/>
    <col min="9215" max="9215" width="20.85546875" style="216" customWidth="1"/>
    <col min="9216" max="9216" width="7" style="216" customWidth="1"/>
    <col min="9217" max="9217" width="11.42578125" style="216"/>
    <col min="9218" max="9218" width="9.85546875" style="216" customWidth="1"/>
    <col min="9219" max="9219" width="1.7109375" style="216" customWidth="1"/>
    <col min="9220" max="9220" width="5.140625" style="216" customWidth="1"/>
    <col min="9221" max="9470" width="11.42578125" style="216"/>
    <col min="9471" max="9471" width="20.85546875" style="216" customWidth="1"/>
    <col min="9472" max="9472" width="7" style="216" customWidth="1"/>
    <col min="9473" max="9473" width="11.42578125" style="216"/>
    <col min="9474" max="9474" width="9.85546875" style="216" customWidth="1"/>
    <col min="9475" max="9475" width="1.7109375" style="216" customWidth="1"/>
    <col min="9476" max="9476" width="5.140625" style="216" customWidth="1"/>
    <col min="9477" max="9726" width="11.42578125" style="216"/>
    <col min="9727" max="9727" width="20.85546875" style="216" customWidth="1"/>
    <col min="9728" max="9728" width="7" style="216" customWidth="1"/>
    <col min="9729" max="9729" width="11.42578125" style="216"/>
    <col min="9730" max="9730" width="9.85546875" style="216" customWidth="1"/>
    <col min="9731" max="9731" width="1.7109375" style="216" customWidth="1"/>
    <col min="9732" max="9732" width="5.140625" style="216" customWidth="1"/>
    <col min="9733" max="9982" width="11.42578125" style="216"/>
    <col min="9983" max="9983" width="20.85546875" style="216" customWidth="1"/>
    <col min="9984" max="9984" width="7" style="216" customWidth="1"/>
    <col min="9985" max="9985" width="11.42578125" style="216"/>
    <col min="9986" max="9986" width="9.85546875" style="216" customWidth="1"/>
    <col min="9987" max="9987" width="1.7109375" style="216" customWidth="1"/>
    <col min="9988" max="9988" width="5.140625" style="216" customWidth="1"/>
    <col min="9989" max="10238" width="11.42578125" style="216"/>
    <col min="10239" max="10239" width="20.85546875" style="216" customWidth="1"/>
    <col min="10240" max="10240" width="7" style="216" customWidth="1"/>
    <col min="10241" max="10241" width="11.42578125" style="216"/>
    <col min="10242" max="10242" width="9.85546875" style="216" customWidth="1"/>
    <col min="10243" max="10243" width="1.7109375" style="216" customWidth="1"/>
    <col min="10244" max="10244" width="5.140625" style="216" customWidth="1"/>
    <col min="10245" max="10494" width="11.42578125" style="216"/>
    <col min="10495" max="10495" width="20.85546875" style="216" customWidth="1"/>
    <col min="10496" max="10496" width="7" style="216" customWidth="1"/>
    <col min="10497" max="10497" width="11.42578125" style="216"/>
    <col min="10498" max="10498" width="9.85546875" style="216" customWidth="1"/>
    <col min="10499" max="10499" width="1.7109375" style="216" customWidth="1"/>
    <col min="10500" max="10500" width="5.140625" style="216" customWidth="1"/>
    <col min="10501" max="10750" width="11.42578125" style="216"/>
    <col min="10751" max="10751" width="20.85546875" style="216" customWidth="1"/>
    <col min="10752" max="10752" width="7" style="216" customWidth="1"/>
    <col min="10753" max="10753" width="11.42578125" style="216"/>
    <col min="10754" max="10754" width="9.85546875" style="216" customWidth="1"/>
    <col min="10755" max="10755" width="1.7109375" style="216" customWidth="1"/>
    <col min="10756" max="10756" width="5.140625" style="216" customWidth="1"/>
    <col min="10757" max="11006" width="11.42578125" style="216"/>
    <col min="11007" max="11007" width="20.85546875" style="216" customWidth="1"/>
    <col min="11008" max="11008" width="7" style="216" customWidth="1"/>
    <col min="11009" max="11009" width="11.42578125" style="216"/>
    <col min="11010" max="11010" width="9.85546875" style="216" customWidth="1"/>
    <col min="11011" max="11011" width="1.7109375" style="216" customWidth="1"/>
    <col min="11012" max="11012" width="5.140625" style="216" customWidth="1"/>
    <col min="11013" max="11262" width="11.42578125" style="216"/>
    <col min="11263" max="11263" width="20.85546875" style="216" customWidth="1"/>
    <col min="11264" max="11264" width="7" style="216" customWidth="1"/>
    <col min="11265" max="11265" width="11.42578125" style="216"/>
    <col min="11266" max="11266" width="9.85546875" style="216" customWidth="1"/>
    <col min="11267" max="11267" width="1.7109375" style="216" customWidth="1"/>
    <col min="11268" max="11268" width="5.140625" style="216" customWidth="1"/>
    <col min="11269" max="11518" width="11.42578125" style="216"/>
    <col min="11519" max="11519" width="20.85546875" style="216" customWidth="1"/>
    <col min="11520" max="11520" width="7" style="216" customWidth="1"/>
    <col min="11521" max="11521" width="11.42578125" style="216"/>
    <col min="11522" max="11522" width="9.85546875" style="216" customWidth="1"/>
    <col min="11523" max="11523" width="1.7109375" style="216" customWidth="1"/>
    <col min="11524" max="11524" width="5.140625" style="216" customWidth="1"/>
    <col min="11525" max="11774" width="11.42578125" style="216"/>
    <col min="11775" max="11775" width="20.85546875" style="216" customWidth="1"/>
    <col min="11776" max="11776" width="7" style="216" customWidth="1"/>
    <col min="11777" max="11777" width="11.42578125" style="216"/>
    <col min="11778" max="11778" width="9.85546875" style="216" customWidth="1"/>
    <col min="11779" max="11779" width="1.7109375" style="216" customWidth="1"/>
    <col min="11780" max="11780" width="5.140625" style="216" customWidth="1"/>
    <col min="11781" max="12030" width="11.42578125" style="216"/>
    <col min="12031" max="12031" width="20.85546875" style="216" customWidth="1"/>
    <col min="12032" max="12032" width="7" style="216" customWidth="1"/>
    <col min="12033" max="12033" width="11.42578125" style="216"/>
    <col min="12034" max="12034" width="9.85546875" style="216" customWidth="1"/>
    <col min="12035" max="12035" width="1.7109375" style="216" customWidth="1"/>
    <col min="12036" max="12036" width="5.140625" style="216" customWidth="1"/>
    <col min="12037" max="12286" width="11.42578125" style="216"/>
    <col min="12287" max="12287" width="20.85546875" style="216" customWidth="1"/>
    <col min="12288" max="12288" width="7" style="216" customWidth="1"/>
    <col min="12289" max="12289" width="11.42578125" style="216"/>
    <col min="12290" max="12290" width="9.85546875" style="216" customWidth="1"/>
    <col min="12291" max="12291" width="1.7109375" style="216" customWidth="1"/>
    <col min="12292" max="12292" width="5.140625" style="216" customWidth="1"/>
    <col min="12293" max="12542" width="11.42578125" style="216"/>
    <col min="12543" max="12543" width="20.85546875" style="216" customWidth="1"/>
    <col min="12544" max="12544" width="7" style="216" customWidth="1"/>
    <col min="12545" max="12545" width="11.42578125" style="216"/>
    <col min="12546" max="12546" width="9.85546875" style="216" customWidth="1"/>
    <col min="12547" max="12547" width="1.7109375" style="216" customWidth="1"/>
    <col min="12548" max="12548" width="5.140625" style="216" customWidth="1"/>
    <col min="12549" max="12798" width="11.42578125" style="216"/>
    <col min="12799" max="12799" width="20.85546875" style="216" customWidth="1"/>
    <col min="12800" max="12800" width="7" style="216" customWidth="1"/>
    <col min="12801" max="12801" width="11.42578125" style="216"/>
    <col min="12802" max="12802" width="9.85546875" style="216" customWidth="1"/>
    <col min="12803" max="12803" width="1.7109375" style="216" customWidth="1"/>
    <col min="12804" max="12804" width="5.140625" style="216" customWidth="1"/>
    <col min="12805" max="13054" width="11.42578125" style="216"/>
    <col min="13055" max="13055" width="20.85546875" style="216" customWidth="1"/>
    <col min="13056" max="13056" width="7" style="216" customWidth="1"/>
    <col min="13057" max="13057" width="11.42578125" style="216"/>
    <col min="13058" max="13058" width="9.85546875" style="216" customWidth="1"/>
    <col min="13059" max="13059" width="1.7109375" style="216" customWidth="1"/>
    <col min="13060" max="13060" width="5.140625" style="216" customWidth="1"/>
    <col min="13061" max="13310" width="11.42578125" style="216"/>
    <col min="13311" max="13311" width="20.85546875" style="216" customWidth="1"/>
    <col min="13312" max="13312" width="7" style="216" customWidth="1"/>
    <col min="13313" max="13313" width="11.42578125" style="216"/>
    <col min="13314" max="13314" width="9.85546875" style="216" customWidth="1"/>
    <col min="13315" max="13315" width="1.7109375" style="216" customWidth="1"/>
    <col min="13316" max="13316" width="5.140625" style="216" customWidth="1"/>
    <col min="13317" max="13566" width="11.42578125" style="216"/>
    <col min="13567" max="13567" width="20.85546875" style="216" customWidth="1"/>
    <col min="13568" max="13568" width="7" style="216" customWidth="1"/>
    <col min="13569" max="13569" width="11.42578125" style="216"/>
    <col min="13570" max="13570" width="9.85546875" style="216" customWidth="1"/>
    <col min="13571" max="13571" width="1.7109375" style="216" customWidth="1"/>
    <col min="13572" max="13572" width="5.140625" style="216" customWidth="1"/>
    <col min="13573" max="13822" width="11.42578125" style="216"/>
    <col min="13823" max="13823" width="20.85546875" style="216" customWidth="1"/>
    <col min="13824" max="13824" width="7" style="216" customWidth="1"/>
    <col min="13825" max="13825" width="11.42578125" style="216"/>
    <col min="13826" max="13826" width="9.85546875" style="216" customWidth="1"/>
    <col min="13827" max="13827" width="1.7109375" style="216" customWidth="1"/>
    <col min="13828" max="13828" width="5.140625" style="216" customWidth="1"/>
    <col min="13829" max="14078" width="11.42578125" style="216"/>
    <col min="14079" max="14079" width="20.85546875" style="216" customWidth="1"/>
    <col min="14080" max="14080" width="7" style="216" customWidth="1"/>
    <col min="14081" max="14081" width="11.42578125" style="216"/>
    <col min="14082" max="14082" width="9.85546875" style="216" customWidth="1"/>
    <col min="14083" max="14083" width="1.7109375" style="216" customWidth="1"/>
    <col min="14084" max="14084" width="5.140625" style="216" customWidth="1"/>
    <col min="14085" max="14334" width="11.42578125" style="216"/>
    <col min="14335" max="14335" width="20.85546875" style="216" customWidth="1"/>
    <col min="14336" max="14336" width="7" style="216" customWidth="1"/>
    <col min="14337" max="14337" width="11.42578125" style="216"/>
    <col min="14338" max="14338" width="9.85546875" style="216" customWidth="1"/>
    <col min="14339" max="14339" width="1.7109375" style="216" customWidth="1"/>
    <col min="14340" max="14340" width="5.140625" style="216" customWidth="1"/>
    <col min="14341" max="14590" width="11.42578125" style="216"/>
    <col min="14591" max="14591" width="20.85546875" style="216" customWidth="1"/>
    <col min="14592" max="14592" width="7" style="216" customWidth="1"/>
    <col min="14593" max="14593" width="11.42578125" style="216"/>
    <col min="14594" max="14594" width="9.85546875" style="216" customWidth="1"/>
    <col min="14595" max="14595" width="1.7109375" style="216" customWidth="1"/>
    <col min="14596" max="14596" width="5.140625" style="216" customWidth="1"/>
    <col min="14597" max="14846" width="11.42578125" style="216"/>
    <col min="14847" max="14847" width="20.85546875" style="216" customWidth="1"/>
    <col min="14848" max="14848" width="7" style="216" customWidth="1"/>
    <col min="14849" max="14849" width="11.42578125" style="216"/>
    <col min="14850" max="14850" width="9.85546875" style="216" customWidth="1"/>
    <col min="14851" max="14851" width="1.7109375" style="216" customWidth="1"/>
    <col min="14852" max="14852" width="5.140625" style="216" customWidth="1"/>
    <col min="14853" max="15102" width="11.42578125" style="216"/>
    <col min="15103" max="15103" width="20.85546875" style="216" customWidth="1"/>
    <col min="15104" max="15104" width="7" style="216" customWidth="1"/>
    <col min="15105" max="15105" width="11.42578125" style="216"/>
    <col min="15106" max="15106" width="9.85546875" style="216" customWidth="1"/>
    <col min="15107" max="15107" width="1.7109375" style="216" customWidth="1"/>
    <col min="15108" max="15108" width="5.140625" style="216" customWidth="1"/>
    <col min="15109" max="15358" width="11.42578125" style="216"/>
    <col min="15359" max="15359" width="20.85546875" style="216" customWidth="1"/>
    <col min="15360" max="15360" width="7" style="216" customWidth="1"/>
    <col min="15361" max="15361" width="11.42578125" style="216"/>
    <col min="15362" max="15362" width="9.85546875" style="216" customWidth="1"/>
    <col min="15363" max="15363" width="1.7109375" style="216" customWidth="1"/>
    <col min="15364" max="15364" width="5.140625" style="216" customWidth="1"/>
    <col min="15365" max="15614" width="11.42578125" style="216"/>
    <col min="15615" max="15615" width="20.85546875" style="216" customWidth="1"/>
    <col min="15616" max="15616" width="7" style="216" customWidth="1"/>
    <col min="15617" max="15617" width="11.42578125" style="216"/>
    <col min="15618" max="15618" width="9.85546875" style="216" customWidth="1"/>
    <col min="15619" max="15619" width="1.7109375" style="216" customWidth="1"/>
    <col min="15620" max="15620" width="5.140625" style="216" customWidth="1"/>
    <col min="15621" max="15870" width="11.42578125" style="216"/>
    <col min="15871" max="15871" width="20.85546875" style="216" customWidth="1"/>
    <col min="15872" max="15872" width="7" style="216" customWidth="1"/>
    <col min="15873" max="15873" width="11.42578125" style="216"/>
    <col min="15874" max="15874" width="9.85546875" style="216" customWidth="1"/>
    <col min="15875" max="15875" width="1.7109375" style="216" customWidth="1"/>
    <col min="15876" max="15876" width="5.140625" style="216" customWidth="1"/>
    <col min="15877" max="16126" width="11.42578125" style="216"/>
    <col min="16127" max="16127" width="20.85546875" style="216" customWidth="1"/>
    <col min="16128" max="16128" width="7" style="216" customWidth="1"/>
    <col min="16129" max="16129" width="11.42578125" style="216"/>
    <col min="16130" max="16130" width="9.85546875" style="216" customWidth="1"/>
    <col min="16131" max="16131" width="1.7109375" style="216" customWidth="1"/>
    <col min="16132" max="16132" width="5.140625" style="216" customWidth="1"/>
    <col min="16133" max="16384" width="11.42578125" style="216"/>
  </cols>
  <sheetData>
    <row r="1" spans="1:13" s="1" customFormat="1" ht="12.75" x14ac:dyDescent="0.2">
      <c r="A1" s="219"/>
      <c r="C1" s="6"/>
      <c r="G1" s="4"/>
      <c r="H1" s="3"/>
      <c r="I1" s="3"/>
      <c r="J1" s="2"/>
      <c r="K1" s="2"/>
      <c r="L1" s="2"/>
      <c r="M1" s="2"/>
    </row>
    <row r="2" spans="1:13" s="1" customFormat="1" ht="12.75" x14ac:dyDescent="0.2">
      <c r="A2" s="219"/>
      <c r="C2" s="6"/>
      <c r="G2" s="4"/>
      <c r="H2" s="3"/>
      <c r="I2" s="3"/>
      <c r="J2" s="2"/>
      <c r="K2" s="2"/>
      <c r="L2" s="2"/>
      <c r="M2" s="2"/>
    </row>
    <row r="3" spans="1:13" s="1" customFormat="1" ht="12.75" x14ac:dyDescent="0.2">
      <c r="A3" s="219"/>
      <c r="C3" s="6"/>
      <c r="G3" s="4"/>
      <c r="H3" s="3"/>
      <c r="I3" s="3"/>
      <c r="J3" s="2"/>
      <c r="K3" s="2"/>
      <c r="L3" s="2"/>
      <c r="M3" s="2"/>
    </row>
    <row r="4" spans="1:13" s="1" customFormat="1" ht="12.75" x14ac:dyDescent="0.2">
      <c r="A4" s="219"/>
      <c r="C4" s="6"/>
      <c r="G4" s="4"/>
      <c r="H4" s="3"/>
      <c r="I4" s="3"/>
      <c r="J4" s="2"/>
      <c r="K4" s="2"/>
      <c r="L4" s="2"/>
      <c r="M4" s="2"/>
    </row>
    <row r="5" spans="1:13" s="1" customFormat="1" ht="12.75" x14ac:dyDescent="0.2">
      <c r="A5" s="219"/>
      <c r="C5" s="6"/>
      <c r="G5" s="4"/>
      <c r="H5" s="3"/>
      <c r="I5" s="3"/>
      <c r="J5" s="2"/>
      <c r="K5" s="2"/>
      <c r="L5" s="2"/>
      <c r="M5" s="2"/>
    </row>
    <row r="6" spans="1:13" s="214" customFormat="1" ht="19.5" x14ac:dyDescent="0.3">
      <c r="A6" s="220"/>
      <c r="B6" s="215" t="s">
        <v>34</v>
      </c>
      <c r="D6" s="223"/>
      <c r="G6" s="215"/>
    </row>
    <row r="7" spans="1:13" ht="13.5" thickBot="1" x14ac:dyDescent="0.25">
      <c r="D7" s="224"/>
    </row>
    <row r="8" spans="1:13" ht="12.75" x14ac:dyDescent="0.2">
      <c r="A8" s="789"/>
      <c r="B8" s="348" t="s">
        <v>114</v>
      </c>
      <c r="C8" s="350"/>
      <c r="D8" s="366"/>
      <c r="E8" s="361"/>
      <c r="G8" s="348" t="s">
        <v>115</v>
      </c>
      <c r="H8" s="350"/>
      <c r="I8" s="366"/>
      <c r="J8" s="361"/>
    </row>
    <row r="9" spans="1:13" ht="12.75" x14ac:dyDescent="0.2">
      <c r="A9" s="789"/>
      <c r="B9" s="352"/>
      <c r="C9" s="241"/>
      <c r="D9" s="249"/>
      <c r="E9" s="363"/>
      <c r="G9" s="362"/>
      <c r="H9" s="241"/>
      <c r="I9" s="241"/>
      <c r="J9" s="363"/>
    </row>
    <row r="10" spans="1:13" ht="12.75" x14ac:dyDescent="0.2">
      <c r="A10" s="789"/>
      <c r="B10" s="352" t="s">
        <v>119</v>
      </c>
      <c r="C10" s="240" t="s">
        <v>129</v>
      </c>
      <c r="D10" s="250">
        <v>280</v>
      </c>
      <c r="E10" s="363" t="s">
        <v>1</v>
      </c>
      <c r="G10" s="352" t="s">
        <v>109</v>
      </c>
      <c r="H10" s="240" t="s">
        <v>129</v>
      </c>
      <c r="I10" s="367">
        <v>522.01</v>
      </c>
      <c r="J10" s="363" t="s">
        <v>1</v>
      </c>
    </row>
    <row r="11" spans="1:13" ht="12.75" x14ac:dyDescent="0.2">
      <c r="A11" s="789"/>
      <c r="B11" s="352" t="s">
        <v>120</v>
      </c>
      <c r="C11" s="241"/>
      <c r="D11" s="250">
        <v>12</v>
      </c>
      <c r="E11" s="363" t="s">
        <v>127</v>
      </c>
      <c r="G11" s="362" t="s">
        <v>304</v>
      </c>
      <c r="H11" s="241"/>
      <c r="I11" s="367">
        <v>3</v>
      </c>
      <c r="J11" s="363" t="s">
        <v>127</v>
      </c>
    </row>
    <row r="12" spans="1:13" ht="12.75" x14ac:dyDescent="0.2">
      <c r="A12" s="789"/>
      <c r="B12" s="352" t="s">
        <v>121</v>
      </c>
      <c r="C12" s="241"/>
      <c r="D12" s="250">
        <v>3</v>
      </c>
      <c r="E12" s="363" t="s">
        <v>127</v>
      </c>
      <c r="G12" s="352" t="s">
        <v>126</v>
      </c>
      <c r="H12" s="241"/>
      <c r="I12" s="367">
        <v>10</v>
      </c>
      <c r="J12" s="363" t="s">
        <v>127</v>
      </c>
    </row>
    <row r="13" spans="1:13" ht="12.75" x14ac:dyDescent="0.2">
      <c r="A13" s="789"/>
      <c r="B13" s="352" t="s">
        <v>122</v>
      </c>
      <c r="C13" s="241"/>
      <c r="D13" s="251">
        <v>55</v>
      </c>
      <c r="E13" s="363" t="s">
        <v>1</v>
      </c>
      <c r="G13" s="352" t="s">
        <v>125</v>
      </c>
      <c r="H13" s="241"/>
      <c r="I13" s="367">
        <v>2</v>
      </c>
      <c r="J13" s="363" t="s">
        <v>127</v>
      </c>
    </row>
    <row r="14" spans="1:13" ht="12.75" x14ac:dyDescent="0.2">
      <c r="A14" s="789"/>
      <c r="B14" s="352" t="s">
        <v>123</v>
      </c>
      <c r="C14" s="241"/>
      <c r="D14" s="252">
        <v>45</v>
      </c>
      <c r="E14" s="363" t="s">
        <v>127</v>
      </c>
      <c r="G14" s="352" t="s">
        <v>124</v>
      </c>
      <c r="H14" s="241"/>
      <c r="I14" s="367">
        <v>8</v>
      </c>
      <c r="J14" s="363" t="s">
        <v>127</v>
      </c>
    </row>
    <row r="15" spans="1:13" ht="12.75" x14ac:dyDescent="0.2">
      <c r="A15" s="789"/>
      <c r="B15" s="352" t="s">
        <v>124</v>
      </c>
      <c r="C15" s="241"/>
      <c r="D15" s="252">
        <v>8</v>
      </c>
      <c r="E15" s="363" t="s">
        <v>127</v>
      </c>
      <c r="G15" s="352" t="s">
        <v>123</v>
      </c>
      <c r="H15" s="241"/>
      <c r="I15" s="367">
        <v>45</v>
      </c>
      <c r="J15" s="363" t="s">
        <v>127</v>
      </c>
    </row>
    <row r="16" spans="1:13" ht="12.75" x14ac:dyDescent="0.2">
      <c r="A16" s="789"/>
      <c r="B16" s="352" t="s">
        <v>125</v>
      </c>
      <c r="C16" s="241"/>
      <c r="D16" s="252">
        <v>2</v>
      </c>
      <c r="E16" s="363" t="s">
        <v>127</v>
      </c>
      <c r="G16" s="352" t="s">
        <v>122</v>
      </c>
      <c r="H16" s="241"/>
      <c r="I16" s="367">
        <v>55</v>
      </c>
      <c r="J16" s="363" t="s">
        <v>1</v>
      </c>
    </row>
    <row r="17" spans="1:10" ht="12.75" x14ac:dyDescent="0.2">
      <c r="A17" s="789"/>
      <c r="B17" s="352" t="s">
        <v>304</v>
      </c>
      <c r="C17" s="241"/>
      <c r="D17" s="252">
        <v>3</v>
      </c>
      <c r="E17" s="363" t="s">
        <v>305</v>
      </c>
      <c r="G17" s="352" t="s">
        <v>121</v>
      </c>
      <c r="H17" s="241"/>
      <c r="I17" s="367">
        <v>3</v>
      </c>
      <c r="J17" s="363" t="s">
        <v>127</v>
      </c>
    </row>
    <row r="18" spans="1:10" ht="12.75" x14ac:dyDescent="0.2">
      <c r="A18" s="789"/>
      <c r="B18" s="352" t="s">
        <v>126</v>
      </c>
      <c r="C18" s="241"/>
      <c r="D18" s="252">
        <v>10</v>
      </c>
      <c r="E18" s="363" t="s">
        <v>127</v>
      </c>
      <c r="G18" s="352" t="s">
        <v>128</v>
      </c>
      <c r="H18" s="241"/>
      <c r="I18" s="367">
        <v>12</v>
      </c>
      <c r="J18" s="363" t="s">
        <v>127</v>
      </c>
    </row>
    <row r="19" spans="1:10" ht="13.5" thickBot="1" x14ac:dyDescent="0.25">
      <c r="B19" s="357"/>
      <c r="C19" s="359"/>
      <c r="D19" s="368"/>
      <c r="E19" s="365"/>
      <c r="G19" s="364"/>
      <c r="H19" s="359"/>
      <c r="I19" s="359"/>
      <c r="J19" s="365"/>
    </row>
    <row r="20" spans="1:10" ht="12.75" x14ac:dyDescent="0.2">
      <c r="D20" s="224"/>
    </row>
    <row r="21" spans="1:10" ht="12.75" x14ac:dyDescent="0.2">
      <c r="A21" s="790" t="s">
        <v>263</v>
      </c>
      <c r="B21" s="217" t="s">
        <v>119</v>
      </c>
      <c r="C21" s="238"/>
      <c r="D21" s="226">
        <f>D10</f>
        <v>280</v>
      </c>
      <c r="E21" s="216" t="s">
        <v>1</v>
      </c>
      <c r="G21" s="217" t="s">
        <v>109</v>
      </c>
      <c r="H21" s="238"/>
      <c r="I21" s="229">
        <f>I10</f>
        <v>522.01</v>
      </c>
      <c r="J21" s="216" t="s">
        <v>1</v>
      </c>
    </row>
    <row r="22" spans="1:10" ht="12.75" x14ac:dyDescent="0.2">
      <c r="A22" s="790"/>
      <c r="B22" s="217" t="s">
        <v>95</v>
      </c>
      <c r="C22" s="222">
        <f>D11/100</f>
        <v>0.12</v>
      </c>
      <c r="D22" s="227">
        <f>ROUND(D21*C22,2)*-1</f>
        <v>-33.6</v>
      </c>
      <c r="E22" s="216" t="s">
        <v>1</v>
      </c>
      <c r="G22" s="217" t="s">
        <v>110</v>
      </c>
      <c r="H22" s="222">
        <f>I12/100</f>
        <v>0.1</v>
      </c>
      <c r="I22" s="230">
        <f>ROUND(I21*H22*-1,2)</f>
        <v>-52.2</v>
      </c>
      <c r="J22" s="216" t="s">
        <v>1</v>
      </c>
    </row>
    <row r="23" spans="1:10" ht="12.75" x14ac:dyDescent="0.2">
      <c r="A23" s="790"/>
      <c r="B23" s="217" t="s">
        <v>96</v>
      </c>
      <c r="C23" s="222"/>
      <c r="D23" s="226">
        <f>SUM(D21:D22)</f>
        <v>246.4</v>
      </c>
      <c r="E23" s="216" t="s">
        <v>1</v>
      </c>
      <c r="G23" s="217" t="s">
        <v>106</v>
      </c>
      <c r="H23" s="222"/>
      <c r="I23" s="229">
        <f>SUM(I21:I22)</f>
        <v>469.81</v>
      </c>
      <c r="J23" s="216" t="s">
        <v>1</v>
      </c>
    </row>
    <row r="24" spans="1:10" ht="12.75" x14ac:dyDescent="0.2">
      <c r="A24" s="790"/>
      <c r="B24" s="217" t="s">
        <v>97</v>
      </c>
      <c r="C24" s="222">
        <f>D12/100</f>
        <v>0.03</v>
      </c>
      <c r="D24" s="227">
        <f>ROUND(D23*C24,2)*-1</f>
        <v>-7.39</v>
      </c>
      <c r="E24" s="216" t="s">
        <v>1</v>
      </c>
      <c r="G24" s="217" t="s">
        <v>306</v>
      </c>
      <c r="H24" s="236">
        <f>I11/100</f>
        <v>0.03</v>
      </c>
      <c r="I24" s="231">
        <f>ROUND(I23*H24*-1,2)</f>
        <v>-14.09</v>
      </c>
      <c r="J24" s="216" t="s">
        <v>1</v>
      </c>
    </row>
    <row r="25" spans="1:10" ht="12.75" x14ac:dyDescent="0.2">
      <c r="A25" s="790"/>
      <c r="B25" s="217" t="s">
        <v>98</v>
      </c>
      <c r="C25" s="222"/>
      <c r="D25" s="226">
        <f>SUM(D23:D24)</f>
        <v>239.01000000000002</v>
      </c>
      <c r="E25" s="216" t="s">
        <v>1</v>
      </c>
      <c r="G25" s="217" t="s">
        <v>111</v>
      </c>
      <c r="H25" s="222">
        <f>I13/100</f>
        <v>0.02</v>
      </c>
      <c r="I25" s="230">
        <f>ROUND(I23*H25*-1,2)</f>
        <v>-9.4</v>
      </c>
      <c r="J25" s="216" t="s">
        <v>1</v>
      </c>
    </row>
    <row r="26" spans="1:10" ht="12.75" x14ac:dyDescent="0.2">
      <c r="A26" s="790"/>
      <c r="B26" s="217" t="s">
        <v>99</v>
      </c>
      <c r="C26" s="222"/>
      <c r="D26" s="227">
        <f>D13</f>
        <v>55</v>
      </c>
      <c r="E26" s="216" t="s">
        <v>1</v>
      </c>
      <c r="G26" s="217" t="s">
        <v>104</v>
      </c>
      <c r="H26" s="222"/>
      <c r="I26" s="229">
        <f>SUM(I23:I25)</f>
        <v>446.32000000000005</v>
      </c>
      <c r="J26" s="216" t="s">
        <v>1</v>
      </c>
    </row>
    <row r="27" spans="1:10" ht="12.75" x14ac:dyDescent="0.2">
      <c r="A27" s="790"/>
      <c r="B27" s="217" t="s">
        <v>100</v>
      </c>
      <c r="C27" s="222"/>
      <c r="D27" s="226">
        <f>SUM(D25:D26)</f>
        <v>294.01</v>
      </c>
      <c r="E27" s="216" t="s">
        <v>1</v>
      </c>
      <c r="G27" s="217" t="s">
        <v>112</v>
      </c>
      <c r="H27" s="222">
        <f>I14/100</f>
        <v>0.08</v>
      </c>
      <c r="I27" s="230">
        <f>ROUND((I26*H27)/(100%+H27)*-1,2)</f>
        <v>-33.06</v>
      </c>
      <c r="J27" s="216" t="s">
        <v>1</v>
      </c>
    </row>
    <row r="28" spans="1:10" ht="12.75" x14ac:dyDescent="0.2">
      <c r="A28" s="790"/>
      <c r="B28" s="217" t="s">
        <v>101</v>
      </c>
      <c r="C28" s="222">
        <f>D14/100</f>
        <v>0.45</v>
      </c>
      <c r="D28" s="227">
        <f>ROUND(D27*C28,2)</f>
        <v>132.30000000000001</v>
      </c>
      <c r="E28" s="216" t="s">
        <v>1</v>
      </c>
      <c r="G28" s="217" t="s">
        <v>102</v>
      </c>
      <c r="H28" s="222"/>
      <c r="I28" s="229">
        <f>SUM(I26:I27)</f>
        <v>413.26000000000005</v>
      </c>
      <c r="J28" s="216" t="s">
        <v>1</v>
      </c>
    </row>
    <row r="29" spans="1:10" ht="12.75" x14ac:dyDescent="0.2">
      <c r="A29" s="790"/>
      <c r="B29" s="217" t="s">
        <v>102</v>
      </c>
      <c r="C29" s="222"/>
      <c r="D29" s="226">
        <f>SUM(D27:D28)</f>
        <v>426.31</v>
      </c>
      <c r="E29" s="216" t="s">
        <v>1</v>
      </c>
      <c r="G29" s="217" t="s">
        <v>113</v>
      </c>
      <c r="H29" s="222">
        <f>I15/100</f>
        <v>0.45</v>
      </c>
      <c r="I29" s="230">
        <f>ROUND((I28*H29)/(100%+H29)*-1,2)</f>
        <v>-128.25</v>
      </c>
      <c r="J29" s="216" t="s">
        <v>1</v>
      </c>
    </row>
    <row r="30" spans="1:10" ht="12.75" x14ac:dyDescent="0.2">
      <c r="A30" s="790"/>
      <c r="B30" s="217" t="s">
        <v>103</v>
      </c>
      <c r="C30" s="222">
        <f>D15/100</f>
        <v>0.08</v>
      </c>
      <c r="D30" s="227">
        <f>ROUND(D29*C30,2)</f>
        <v>34.1</v>
      </c>
      <c r="E30" s="216" t="s">
        <v>1</v>
      </c>
      <c r="G30" s="217" t="s">
        <v>100</v>
      </c>
      <c r="H30" s="222"/>
      <c r="I30" s="231">
        <f>SUM(I28:I29)</f>
        <v>285.01000000000005</v>
      </c>
      <c r="J30" s="216" t="s">
        <v>1</v>
      </c>
    </row>
    <row r="31" spans="1:10" ht="12.75" x14ac:dyDescent="0.2">
      <c r="A31" s="790"/>
      <c r="B31" s="217" t="s">
        <v>104</v>
      </c>
      <c r="C31" s="222"/>
      <c r="D31" s="226">
        <f>SUM(D29:D30)</f>
        <v>460.41</v>
      </c>
      <c r="E31" s="216" t="s">
        <v>1</v>
      </c>
      <c r="G31" s="217" t="s">
        <v>116</v>
      </c>
      <c r="H31" s="222"/>
      <c r="I31" s="235">
        <f>I16*-1</f>
        <v>-55</v>
      </c>
      <c r="J31" s="216" t="s">
        <v>1</v>
      </c>
    </row>
    <row r="32" spans="1:10" ht="12.75" x14ac:dyDescent="0.2">
      <c r="A32" s="790"/>
      <c r="B32" s="217" t="s">
        <v>105</v>
      </c>
      <c r="C32" s="222">
        <f>D16/100</f>
        <v>0.02</v>
      </c>
      <c r="D32" s="234">
        <f>ROUND(D34*C32,2)</f>
        <v>9.69</v>
      </c>
      <c r="E32" s="216" t="s">
        <v>1</v>
      </c>
      <c r="G32" s="217" t="s">
        <v>98</v>
      </c>
      <c r="H32" s="222"/>
      <c r="I32" s="232">
        <f>SUM(I30:I31)</f>
        <v>230.01000000000005</v>
      </c>
      <c r="J32" s="216" t="s">
        <v>1</v>
      </c>
    </row>
    <row r="33" spans="1:10" ht="12.75" x14ac:dyDescent="0.2">
      <c r="A33" s="790"/>
      <c r="B33" s="217" t="s">
        <v>303</v>
      </c>
      <c r="C33" s="236">
        <f>D17/100</f>
        <v>0.03</v>
      </c>
      <c r="D33" s="227">
        <f>ROUND(D34*C33,2)</f>
        <v>14.54</v>
      </c>
      <c r="E33" s="216" t="s">
        <v>1</v>
      </c>
      <c r="G33" s="217" t="s">
        <v>117</v>
      </c>
      <c r="H33" s="236">
        <f>I17/100</f>
        <v>0.03</v>
      </c>
      <c r="I33" s="227">
        <f>ROUND((I32*H33)/(100%-H33),2)</f>
        <v>7.11</v>
      </c>
      <c r="J33" s="216" t="s">
        <v>1</v>
      </c>
    </row>
    <row r="34" spans="1:10" ht="12.75" x14ac:dyDescent="0.2">
      <c r="A34" s="790"/>
      <c r="B34" s="217" t="s">
        <v>106</v>
      </c>
      <c r="C34" s="222"/>
      <c r="D34" s="226">
        <f>ROUND(D31+(D31*(C32+C33)/(1-(C32+C33))),2)</f>
        <v>484.64</v>
      </c>
      <c r="E34" s="216" t="s">
        <v>1</v>
      </c>
      <c r="G34" s="217" t="s">
        <v>96</v>
      </c>
      <c r="H34" s="222"/>
      <c r="I34" s="232">
        <f>SUM(I32:I33)</f>
        <v>237.12000000000006</v>
      </c>
      <c r="J34" s="216" t="s">
        <v>1</v>
      </c>
    </row>
    <row r="35" spans="1:10" ht="12.75" x14ac:dyDescent="0.2">
      <c r="A35" s="790"/>
      <c r="B35" s="217" t="s">
        <v>107</v>
      </c>
      <c r="C35" s="222">
        <f>D18/100</f>
        <v>0.1</v>
      </c>
      <c r="D35" s="227">
        <f>ROUND((D34*C35)/(100%-C35),2)</f>
        <v>53.85</v>
      </c>
      <c r="E35" s="216" t="s">
        <v>1</v>
      </c>
      <c r="G35" s="217" t="s">
        <v>118</v>
      </c>
      <c r="H35" s="222">
        <f>I18/100</f>
        <v>0.12</v>
      </c>
      <c r="I35" s="227">
        <f>ROUND((I34*H35)/(100%-H35),2)</f>
        <v>32.33</v>
      </c>
      <c r="J35" s="216" t="s">
        <v>1</v>
      </c>
    </row>
    <row r="36" spans="1:10" ht="13.5" thickBot="1" x14ac:dyDescent="0.25">
      <c r="A36" s="790"/>
      <c r="B36" s="217" t="s">
        <v>108</v>
      </c>
      <c r="C36" s="238" t="s">
        <v>129</v>
      </c>
      <c r="D36" s="228">
        <f>SUM(D34:D35)</f>
        <v>538.49</v>
      </c>
      <c r="E36" s="216" t="s">
        <v>1</v>
      </c>
      <c r="G36" s="217" t="s">
        <v>119</v>
      </c>
      <c r="H36" s="238" t="s">
        <v>129</v>
      </c>
      <c r="I36" s="237">
        <f>SUM(I34:I35)</f>
        <v>269.45000000000005</v>
      </c>
      <c r="J36" s="216" t="s">
        <v>1</v>
      </c>
    </row>
    <row r="37" spans="1:10" ht="13.5" thickTop="1" x14ac:dyDescent="0.2">
      <c r="A37" s="233"/>
      <c r="D37" s="234"/>
      <c r="G37" s="217"/>
      <c r="I37" s="232"/>
    </row>
    <row r="38" spans="1:10" ht="12.75" x14ac:dyDescent="0.2">
      <c r="A38" s="262"/>
      <c r="D38" s="234"/>
      <c r="G38" s="217"/>
      <c r="I38" s="232"/>
    </row>
    <row r="39" spans="1:10" ht="12.75" x14ac:dyDescent="0.2">
      <c r="A39" s="233"/>
      <c r="B39" s="217" t="s">
        <v>131</v>
      </c>
      <c r="C39" s="222">
        <f>(D36-D27)/D36</f>
        <v>0.45401028802763282</v>
      </c>
      <c r="D39" s="234"/>
      <c r="G39" s="217" t="s">
        <v>131</v>
      </c>
      <c r="H39" s="222">
        <f>(I21-I30)/I21</f>
        <v>0.45401429091396706</v>
      </c>
      <c r="I39" s="232"/>
    </row>
    <row r="40" spans="1:10" ht="12.75" x14ac:dyDescent="0.2">
      <c r="A40" s="233"/>
      <c r="D40" s="234"/>
      <c r="G40" s="217"/>
      <c r="I40" s="232"/>
    </row>
    <row r="41" spans="1:10" ht="12.75" x14ac:dyDescent="0.2">
      <c r="A41" s="233"/>
      <c r="B41" s="217" t="s">
        <v>130</v>
      </c>
      <c r="C41" s="216">
        <f>ROUND(D36/D27,2)</f>
        <v>1.83</v>
      </c>
      <c r="D41" s="234"/>
      <c r="G41" s="217" t="s">
        <v>130</v>
      </c>
      <c r="H41" s="216">
        <f>ROUND(I21/I30,2)</f>
        <v>1.83</v>
      </c>
      <c r="I41" s="232"/>
    </row>
    <row r="42" spans="1:10" ht="12.75" x14ac:dyDescent="0.2">
      <c r="D42" s="224"/>
      <c r="G42" s="217"/>
    </row>
    <row r="43" spans="1:10" ht="12.75" x14ac:dyDescent="0.2">
      <c r="A43" s="216"/>
      <c r="B43" s="155" t="s">
        <v>75</v>
      </c>
      <c r="C43" s="218"/>
      <c r="D43" s="224"/>
      <c r="G43" s="155"/>
    </row>
    <row r="44" spans="1:10" ht="12.75" x14ac:dyDescent="0.2">
      <c r="B44" s="216"/>
      <c r="D44" s="224"/>
    </row>
    <row r="45" spans="1:10" ht="12.75" x14ac:dyDescent="0.2">
      <c r="B45" s="10" t="s">
        <v>0</v>
      </c>
      <c r="D45" s="224"/>
    </row>
  </sheetData>
  <sheetProtection password="A501" sheet="1" objects="1" scenarios="1"/>
  <mergeCells count="2">
    <mergeCell ref="A8:A18"/>
    <mergeCell ref="A21:A36"/>
  </mergeCells>
  <pageMargins left="1.2204724409448819" right="0.78740157480314965" top="0.98425196850393704" bottom="0.98425196850393704" header="0.51181102362204722" footer="0.51181102362204722"/>
  <pageSetup paperSize="9" orientation="landscape" horizontalDpi="96" verticalDpi="96" r:id="rId1"/>
  <headerFooter alignWithMargins="0"/>
  <ignoredErrors>
    <ignoredError sqref="D23:D24 D28:D29 D30 D35 I23 D26 I34 I35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Button 1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2</xdr:col>
                    <xdr:colOff>0</xdr:colOff>
                    <xdr:row>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44"/>
  <sheetViews>
    <sheetView showGridLines="0" showRowColHeaders="0" workbookViewId="0"/>
  </sheetViews>
  <sheetFormatPr baseColWidth="10" defaultRowHeight="20.100000000000001" customHeight="1" x14ac:dyDescent="0.25"/>
  <cols>
    <col min="1" max="1" width="2.7109375" style="451" customWidth="1"/>
    <col min="2" max="2" width="26.42578125" style="452" customWidth="1"/>
    <col min="3" max="4" width="2.7109375" style="452" customWidth="1"/>
    <col min="5" max="7" width="12.7109375" style="454" customWidth="1"/>
    <col min="8" max="9" width="2.7109375" style="454" customWidth="1"/>
    <col min="10" max="11" width="14.7109375" style="454" customWidth="1"/>
    <col min="12" max="12" width="14.7109375" style="451" customWidth="1"/>
    <col min="13" max="13" width="2.7109375" style="451" customWidth="1"/>
    <col min="14" max="256" width="11.42578125" style="451"/>
    <col min="257" max="257" width="2.7109375" style="451" customWidth="1"/>
    <col min="258" max="258" width="26.42578125" style="451" customWidth="1"/>
    <col min="259" max="260" width="2.7109375" style="451" customWidth="1"/>
    <col min="261" max="263" width="12.7109375" style="451" customWidth="1"/>
    <col min="264" max="265" width="2.7109375" style="451" customWidth="1"/>
    <col min="266" max="268" width="14.7109375" style="451" customWidth="1"/>
    <col min="269" max="269" width="2.7109375" style="451" customWidth="1"/>
    <col min="270" max="512" width="11.42578125" style="451"/>
    <col min="513" max="513" width="2.7109375" style="451" customWidth="1"/>
    <col min="514" max="514" width="26.42578125" style="451" customWidth="1"/>
    <col min="515" max="516" width="2.7109375" style="451" customWidth="1"/>
    <col min="517" max="519" width="12.7109375" style="451" customWidth="1"/>
    <col min="520" max="521" width="2.7109375" style="451" customWidth="1"/>
    <col min="522" max="524" width="14.7109375" style="451" customWidth="1"/>
    <col min="525" max="525" width="2.7109375" style="451" customWidth="1"/>
    <col min="526" max="768" width="11.42578125" style="451"/>
    <col min="769" max="769" width="2.7109375" style="451" customWidth="1"/>
    <col min="770" max="770" width="26.42578125" style="451" customWidth="1"/>
    <col min="771" max="772" width="2.7109375" style="451" customWidth="1"/>
    <col min="773" max="775" width="12.7109375" style="451" customWidth="1"/>
    <col min="776" max="777" width="2.7109375" style="451" customWidth="1"/>
    <col min="778" max="780" width="14.7109375" style="451" customWidth="1"/>
    <col min="781" max="781" width="2.7109375" style="451" customWidth="1"/>
    <col min="782" max="1024" width="11.42578125" style="451"/>
    <col min="1025" max="1025" width="2.7109375" style="451" customWidth="1"/>
    <col min="1026" max="1026" width="26.42578125" style="451" customWidth="1"/>
    <col min="1027" max="1028" width="2.7109375" style="451" customWidth="1"/>
    <col min="1029" max="1031" width="12.7109375" style="451" customWidth="1"/>
    <col min="1032" max="1033" width="2.7109375" style="451" customWidth="1"/>
    <col min="1034" max="1036" width="14.7109375" style="451" customWidth="1"/>
    <col min="1037" max="1037" width="2.7109375" style="451" customWidth="1"/>
    <col min="1038" max="1280" width="11.42578125" style="451"/>
    <col min="1281" max="1281" width="2.7109375" style="451" customWidth="1"/>
    <col min="1282" max="1282" width="26.42578125" style="451" customWidth="1"/>
    <col min="1283" max="1284" width="2.7109375" style="451" customWidth="1"/>
    <col min="1285" max="1287" width="12.7109375" style="451" customWidth="1"/>
    <col min="1288" max="1289" width="2.7109375" style="451" customWidth="1"/>
    <col min="1290" max="1292" width="14.7109375" style="451" customWidth="1"/>
    <col min="1293" max="1293" width="2.7109375" style="451" customWidth="1"/>
    <col min="1294" max="1536" width="11.42578125" style="451"/>
    <col min="1537" max="1537" width="2.7109375" style="451" customWidth="1"/>
    <col min="1538" max="1538" width="26.42578125" style="451" customWidth="1"/>
    <col min="1539" max="1540" width="2.7109375" style="451" customWidth="1"/>
    <col min="1541" max="1543" width="12.7109375" style="451" customWidth="1"/>
    <col min="1544" max="1545" width="2.7109375" style="451" customWidth="1"/>
    <col min="1546" max="1548" width="14.7109375" style="451" customWidth="1"/>
    <col min="1549" max="1549" width="2.7109375" style="451" customWidth="1"/>
    <col min="1550" max="1792" width="11.42578125" style="451"/>
    <col min="1793" max="1793" width="2.7109375" style="451" customWidth="1"/>
    <col min="1794" max="1794" width="26.42578125" style="451" customWidth="1"/>
    <col min="1795" max="1796" width="2.7109375" style="451" customWidth="1"/>
    <col min="1797" max="1799" width="12.7109375" style="451" customWidth="1"/>
    <col min="1800" max="1801" width="2.7109375" style="451" customWidth="1"/>
    <col min="1802" max="1804" width="14.7109375" style="451" customWidth="1"/>
    <col min="1805" max="1805" width="2.7109375" style="451" customWidth="1"/>
    <col min="1806" max="2048" width="11.42578125" style="451"/>
    <col min="2049" max="2049" width="2.7109375" style="451" customWidth="1"/>
    <col min="2050" max="2050" width="26.42578125" style="451" customWidth="1"/>
    <col min="2051" max="2052" width="2.7109375" style="451" customWidth="1"/>
    <col min="2053" max="2055" width="12.7109375" style="451" customWidth="1"/>
    <col min="2056" max="2057" width="2.7109375" style="451" customWidth="1"/>
    <col min="2058" max="2060" width="14.7109375" style="451" customWidth="1"/>
    <col min="2061" max="2061" width="2.7109375" style="451" customWidth="1"/>
    <col min="2062" max="2304" width="11.42578125" style="451"/>
    <col min="2305" max="2305" width="2.7109375" style="451" customWidth="1"/>
    <col min="2306" max="2306" width="26.42578125" style="451" customWidth="1"/>
    <col min="2307" max="2308" width="2.7109375" style="451" customWidth="1"/>
    <col min="2309" max="2311" width="12.7109375" style="451" customWidth="1"/>
    <col min="2312" max="2313" width="2.7109375" style="451" customWidth="1"/>
    <col min="2314" max="2316" width="14.7109375" style="451" customWidth="1"/>
    <col min="2317" max="2317" width="2.7109375" style="451" customWidth="1"/>
    <col min="2318" max="2560" width="11.42578125" style="451"/>
    <col min="2561" max="2561" width="2.7109375" style="451" customWidth="1"/>
    <col min="2562" max="2562" width="26.42578125" style="451" customWidth="1"/>
    <col min="2563" max="2564" width="2.7109375" style="451" customWidth="1"/>
    <col min="2565" max="2567" width="12.7109375" style="451" customWidth="1"/>
    <col min="2568" max="2569" width="2.7109375" style="451" customWidth="1"/>
    <col min="2570" max="2572" width="14.7109375" style="451" customWidth="1"/>
    <col min="2573" max="2573" width="2.7109375" style="451" customWidth="1"/>
    <col min="2574" max="2816" width="11.42578125" style="451"/>
    <col min="2817" max="2817" width="2.7109375" style="451" customWidth="1"/>
    <col min="2818" max="2818" width="26.42578125" style="451" customWidth="1"/>
    <col min="2819" max="2820" width="2.7109375" style="451" customWidth="1"/>
    <col min="2821" max="2823" width="12.7109375" style="451" customWidth="1"/>
    <col min="2824" max="2825" width="2.7109375" style="451" customWidth="1"/>
    <col min="2826" max="2828" width="14.7109375" style="451" customWidth="1"/>
    <col min="2829" max="2829" width="2.7109375" style="451" customWidth="1"/>
    <col min="2830" max="3072" width="11.42578125" style="451"/>
    <col min="3073" max="3073" width="2.7109375" style="451" customWidth="1"/>
    <col min="3074" max="3074" width="26.42578125" style="451" customWidth="1"/>
    <col min="3075" max="3076" width="2.7109375" style="451" customWidth="1"/>
    <col min="3077" max="3079" width="12.7109375" style="451" customWidth="1"/>
    <col min="3080" max="3081" width="2.7109375" style="451" customWidth="1"/>
    <col min="3082" max="3084" width="14.7109375" style="451" customWidth="1"/>
    <col min="3085" max="3085" width="2.7109375" style="451" customWidth="1"/>
    <col min="3086" max="3328" width="11.42578125" style="451"/>
    <col min="3329" max="3329" width="2.7109375" style="451" customWidth="1"/>
    <col min="3330" max="3330" width="26.42578125" style="451" customWidth="1"/>
    <col min="3331" max="3332" width="2.7109375" style="451" customWidth="1"/>
    <col min="3333" max="3335" width="12.7109375" style="451" customWidth="1"/>
    <col min="3336" max="3337" width="2.7109375" style="451" customWidth="1"/>
    <col min="3338" max="3340" width="14.7109375" style="451" customWidth="1"/>
    <col min="3341" max="3341" width="2.7109375" style="451" customWidth="1"/>
    <col min="3342" max="3584" width="11.42578125" style="451"/>
    <col min="3585" max="3585" width="2.7109375" style="451" customWidth="1"/>
    <col min="3586" max="3586" width="26.42578125" style="451" customWidth="1"/>
    <col min="3587" max="3588" width="2.7109375" style="451" customWidth="1"/>
    <col min="3589" max="3591" width="12.7109375" style="451" customWidth="1"/>
    <col min="3592" max="3593" width="2.7109375" style="451" customWidth="1"/>
    <col min="3594" max="3596" width="14.7109375" style="451" customWidth="1"/>
    <col min="3597" max="3597" width="2.7109375" style="451" customWidth="1"/>
    <col min="3598" max="3840" width="11.42578125" style="451"/>
    <col min="3841" max="3841" width="2.7109375" style="451" customWidth="1"/>
    <col min="3842" max="3842" width="26.42578125" style="451" customWidth="1"/>
    <col min="3843" max="3844" width="2.7109375" style="451" customWidth="1"/>
    <col min="3845" max="3847" width="12.7109375" style="451" customWidth="1"/>
    <col min="3848" max="3849" width="2.7109375" style="451" customWidth="1"/>
    <col min="3850" max="3852" width="14.7109375" style="451" customWidth="1"/>
    <col min="3853" max="3853" width="2.7109375" style="451" customWidth="1"/>
    <col min="3854" max="4096" width="11.42578125" style="451"/>
    <col min="4097" max="4097" width="2.7109375" style="451" customWidth="1"/>
    <col min="4098" max="4098" width="26.42578125" style="451" customWidth="1"/>
    <col min="4099" max="4100" width="2.7109375" style="451" customWidth="1"/>
    <col min="4101" max="4103" width="12.7109375" style="451" customWidth="1"/>
    <col min="4104" max="4105" width="2.7109375" style="451" customWidth="1"/>
    <col min="4106" max="4108" width="14.7109375" style="451" customWidth="1"/>
    <col min="4109" max="4109" width="2.7109375" style="451" customWidth="1"/>
    <col min="4110" max="4352" width="11.42578125" style="451"/>
    <col min="4353" max="4353" width="2.7109375" style="451" customWidth="1"/>
    <col min="4354" max="4354" width="26.42578125" style="451" customWidth="1"/>
    <col min="4355" max="4356" width="2.7109375" style="451" customWidth="1"/>
    <col min="4357" max="4359" width="12.7109375" style="451" customWidth="1"/>
    <col min="4360" max="4361" width="2.7109375" style="451" customWidth="1"/>
    <col min="4362" max="4364" width="14.7109375" style="451" customWidth="1"/>
    <col min="4365" max="4365" width="2.7109375" style="451" customWidth="1"/>
    <col min="4366" max="4608" width="11.42578125" style="451"/>
    <col min="4609" max="4609" width="2.7109375" style="451" customWidth="1"/>
    <col min="4610" max="4610" width="26.42578125" style="451" customWidth="1"/>
    <col min="4611" max="4612" width="2.7109375" style="451" customWidth="1"/>
    <col min="4613" max="4615" width="12.7109375" style="451" customWidth="1"/>
    <col min="4616" max="4617" width="2.7109375" style="451" customWidth="1"/>
    <col min="4618" max="4620" width="14.7109375" style="451" customWidth="1"/>
    <col min="4621" max="4621" width="2.7109375" style="451" customWidth="1"/>
    <col min="4622" max="4864" width="11.42578125" style="451"/>
    <col min="4865" max="4865" width="2.7109375" style="451" customWidth="1"/>
    <col min="4866" max="4866" width="26.42578125" style="451" customWidth="1"/>
    <col min="4867" max="4868" width="2.7109375" style="451" customWidth="1"/>
    <col min="4869" max="4871" width="12.7109375" style="451" customWidth="1"/>
    <col min="4872" max="4873" width="2.7109375" style="451" customWidth="1"/>
    <col min="4874" max="4876" width="14.7109375" style="451" customWidth="1"/>
    <col min="4877" max="4877" width="2.7109375" style="451" customWidth="1"/>
    <col min="4878" max="5120" width="11.42578125" style="451"/>
    <col min="5121" max="5121" width="2.7109375" style="451" customWidth="1"/>
    <col min="5122" max="5122" width="26.42578125" style="451" customWidth="1"/>
    <col min="5123" max="5124" width="2.7109375" style="451" customWidth="1"/>
    <col min="5125" max="5127" width="12.7109375" style="451" customWidth="1"/>
    <col min="5128" max="5129" width="2.7109375" style="451" customWidth="1"/>
    <col min="5130" max="5132" width="14.7109375" style="451" customWidth="1"/>
    <col min="5133" max="5133" width="2.7109375" style="451" customWidth="1"/>
    <col min="5134" max="5376" width="11.42578125" style="451"/>
    <col min="5377" max="5377" width="2.7109375" style="451" customWidth="1"/>
    <col min="5378" max="5378" width="26.42578125" style="451" customWidth="1"/>
    <col min="5379" max="5380" width="2.7109375" style="451" customWidth="1"/>
    <col min="5381" max="5383" width="12.7109375" style="451" customWidth="1"/>
    <col min="5384" max="5385" width="2.7109375" style="451" customWidth="1"/>
    <col min="5386" max="5388" width="14.7109375" style="451" customWidth="1"/>
    <col min="5389" max="5389" width="2.7109375" style="451" customWidth="1"/>
    <col min="5390" max="5632" width="11.42578125" style="451"/>
    <col min="5633" max="5633" width="2.7109375" style="451" customWidth="1"/>
    <col min="5634" max="5634" width="26.42578125" style="451" customWidth="1"/>
    <col min="5635" max="5636" width="2.7109375" style="451" customWidth="1"/>
    <col min="5637" max="5639" width="12.7109375" style="451" customWidth="1"/>
    <col min="5640" max="5641" width="2.7109375" style="451" customWidth="1"/>
    <col min="5642" max="5644" width="14.7109375" style="451" customWidth="1"/>
    <col min="5645" max="5645" width="2.7109375" style="451" customWidth="1"/>
    <col min="5646" max="5888" width="11.42578125" style="451"/>
    <col min="5889" max="5889" width="2.7109375" style="451" customWidth="1"/>
    <col min="5890" max="5890" width="26.42578125" style="451" customWidth="1"/>
    <col min="5891" max="5892" width="2.7109375" style="451" customWidth="1"/>
    <col min="5893" max="5895" width="12.7109375" style="451" customWidth="1"/>
    <col min="5896" max="5897" width="2.7109375" style="451" customWidth="1"/>
    <col min="5898" max="5900" width="14.7109375" style="451" customWidth="1"/>
    <col min="5901" max="5901" width="2.7109375" style="451" customWidth="1"/>
    <col min="5902" max="6144" width="11.42578125" style="451"/>
    <col min="6145" max="6145" width="2.7109375" style="451" customWidth="1"/>
    <col min="6146" max="6146" width="26.42578125" style="451" customWidth="1"/>
    <col min="6147" max="6148" width="2.7109375" style="451" customWidth="1"/>
    <col min="6149" max="6151" width="12.7109375" style="451" customWidth="1"/>
    <col min="6152" max="6153" width="2.7109375" style="451" customWidth="1"/>
    <col min="6154" max="6156" width="14.7109375" style="451" customWidth="1"/>
    <col min="6157" max="6157" width="2.7109375" style="451" customWidth="1"/>
    <col min="6158" max="6400" width="11.42578125" style="451"/>
    <col min="6401" max="6401" width="2.7109375" style="451" customWidth="1"/>
    <col min="6402" max="6402" width="26.42578125" style="451" customWidth="1"/>
    <col min="6403" max="6404" width="2.7109375" style="451" customWidth="1"/>
    <col min="6405" max="6407" width="12.7109375" style="451" customWidth="1"/>
    <col min="6408" max="6409" width="2.7109375" style="451" customWidth="1"/>
    <col min="6410" max="6412" width="14.7109375" style="451" customWidth="1"/>
    <col min="6413" max="6413" width="2.7109375" style="451" customWidth="1"/>
    <col min="6414" max="6656" width="11.42578125" style="451"/>
    <col min="6657" max="6657" width="2.7109375" style="451" customWidth="1"/>
    <col min="6658" max="6658" width="26.42578125" style="451" customWidth="1"/>
    <col min="6659" max="6660" width="2.7109375" style="451" customWidth="1"/>
    <col min="6661" max="6663" width="12.7109375" style="451" customWidth="1"/>
    <col min="6664" max="6665" width="2.7109375" style="451" customWidth="1"/>
    <col min="6666" max="6668" width="14.7109375" style="451" customWidth="1"/>
    <col min="6669" max="6669" width="2.7109375" style="451" customWidth="1"/>
    <col min="6670" max="6912" width="11.42578125" style="451"/>
    <col min="6913" max="6913" width="2.7109375" style="451" customWidth="1"/>
    <col min="6914" max="6914" width="26.42578125" style="451" customWidth="1"/>
    <col min="6915" max="6916" width="2.7109375" style="451" customWidth="1"/>
    <col min="6917" max="6919" width="12.7109375" style="451" customWidth="1"/>
    <col min="6920" max="6921" width="2.7109375" style="451" customWidth="1"/>
    <col min="6922" max="6924" width="14.7109375" style="451" customWidth="1"/>
    <col min="6925" max="6925" width="2.7109375" style="451" customWidth="1"/>
    <col min="6926" max="7168" width="11.42578125" style="451"/>
    <col min="7169" max="7169" width="2.7109375" style="451" customWidth="1"/>
    <col min="7170" max="7170" width="26.42578125" style="451" customWidth="1"/>
    <col min="7171" max="7172" width="2.7109375" style="451" customWidth="1"/>
    <col min="7173" max="7175" width="12.7109375" style="451" customWidth="1"/>
    <col min="7176" max="7177" width="2.7109375" style="451" customWidth="1"/>
    <col min="7178" max="7180" width="14.7109375" style="451" customWidth="1"/>
    <col min="7181" max="7181" width="2.7109375" style="451" customWidth="1"/>
    <col min="7182" max="7424" width="11.42578125" style="451"/>
    <col min="7425" max="7425" width="2.7109375" style="451" customWidth="1"/>
    <col min="7426" max="7426" width="26.42578125" style="451" customWidth="1"/>
    <col min="7427" max="7428" width="2.7109375" style="451" customWidth="1"/>
    <col min="7429" max="7431" width="12.7109375" style="451" customWidth="1"/>
    <col min="7432" max="7433" width="2.7109375" style="451" customWidth="1"/>
    <col min="7434" max="7436" width="14.7109375" style="451" customWidth="1"/>
    <col min="7437" max="7437" width="2.7109375" style="451" customWidth="1"/>
    <col min="7438" max="7680" width="11.42578125" style="451"/>
    <col min="7681" max="7681" width="2.7109375" style="451" customWidth="1"/>
    <col min="7682" max="7682" width="26.42578125" style="451" customWidth="1"/>
    <col min="7683" max="7684" width="2.7109375" style="451" customWidth="1"/>
    <col min="7685" max="7687" width="12.7109375" style="451" customWidth="1"/>
    <col min="7688" max="7689" width="2.7109375" style="451" customWidth="1"/>
    <col min="7690" max="7692" width="14.7109375" style="451" customWidth="1"/>
    <col min="7693" max="7693" width="2.7109375" style="451" customWidth="1"/>
    <col min="7694" max="7936" width="11.42578125" style="451"/>
    <col min="7937" max="7937" width="2.7109375" style="451" customWidth="1"/>
    <col min="7938" max="7938" width="26.42578125" style="451" customWidth="1"/>
    <col min="7939" max="7940" width="2.7109375" style="451" customWidth="1"/>
    <col min="7941" max="7943" width="12.7109375" style="451" customWidth="1"/>
    <col min="7944" max="7945" width="2.7109375" style="451" customWidth="1"/>
    <col min="7946" max="7948" width="14.7109375" style="451" customWidth="1"/>
    <col min="7949" max="7949" width="2.7109375" style="451" customWidth="1"/>
    <col min="7950" max="8192" width="11.42578125" style="451"/>
    <col min="8193" max="8193" width="2.7109375" style="451" customWidth="1"/>
    <col min="8194" max="8194" width="26.42578125" style="451" customWidth="1"/>
    <col min="8195" max="8196" width="2.7109375" style="451" customWidth="1"/>
    <col min="8197" max="8199" width="12.7109375" style="451" customWidth="1"/>
    <col min="8200" max="8201" width="2.7109375" style="451" customWidth="1"/>
    <col min="8202" max="8204" width="14.7109375" style="451" customWidth="1"/>
    <col min="8205" max="8205" width="2.7109375" style="451" customWidth="1"/>
    <col min="8206" max="8448" width="11.42578125" style="451"/>
    <col min="8449" max="8449" width="2.7109375" style="451" customWidth="1"/>
    <col min="8450" max="8450" width="26.42578125" style="451" customWidth="1"/>
    <col min="8451" max="8452" width="2.7109375" style="451" customWidth="1"/>
    <col min="8453" max="8455" width="12.7109375" style="451" customWidth="1"/>
    <col min="8456" max="8457" width="2.7109375" style="451" customWidth="1"/>
    <col min="8458" max="8460" width="14.7109375" style="451" customWidth="1"/>
    <col min="8461" max="8461" width="2.7109375" style="451" customWidth="1"/>
    <col min="8462" max="8704" width="11.42578125" style="451"/>
    <col min="8705" max="8705" width="2.7109375" style="451" customWidth="1"/>
    <col min="8706" max="8706" width="26.42578125" style="451" customWidth="1"/>
    <col min="8707" max="8708" width="2.7109375" style="451" customWidth="1"/>
    <col min="8709" max="8711" width="12.7109375" style="451" customWidth="1"/>
    <col min="8712" max="8713" width="2.7109375" style="451" customWidth="1"/>
    <col min="8714" max="8716" width="14.7109375" style="451" customWidth="1"/>
    <col min="8717" max="8717" width="2.7109375" style="451" customWidth="1"/>
    <col min="8718" max="8960" width="11.42578125" style="451"/>
    <col min="8961" max="8961" width="2.7109375" style="451" customWidth="1"/>
    <col min="8962" max="8962" width="26.42578125" style="451" customWidth="1"/>
    <col min="8963" max="8964" width="2.7109375" style="451" customWidth="1"/>
    <col min="8965" max="8967" width="12.7109375" style="451" customWidth="1"/>
    <col min="8968" max="8969" width="2.7109375" style="451" customWidth="1"/>
    <col min="8970" max="8972" width="14.7109375" style="451" customWidth="1"/>
    <col min="8973" max="8973" width="2.7109375" style="451" customWidth="1"/>
    <col min="8974" max="9216" width="11.42578125" style="451"/>
    <col min="9217" max="9217" width="2.7109375" style="451" customWidth="1"/>
    <col min="9218" max="9218" width="26.42578125" style="451" customWidth="1"/>
    <col min="9219" max="9220" width="2.7109375" style="451" customWidth="1"/>
    <col min="9221" max="9223" width="12.7109375" style="451" customWidth="1"/>
    <col min="9224" max="9225" width="2.7109375" style="451" customWidth="1"/>
    <col min="9226" max="9228" width="14.7109375" style="451" customWidth="1"/>
    <col min="9229" max="9229" width="2.7109375" style="451" customWidth="1"/>
    <col min="9230" max="9472" width="11.42578125" style="451"/>
    <col min="9473" max="9473" width="2.7109375" style="451" customWidth="1"/>
    <col min="9474" max="9474" width="26.42578125" style="451" customWidth="1"/>
    <col min="9475" max="9476" width="2.7109375" style="451" customWidth="1"/>
    <col min="9477" max="9479" width="12.7109375" style="451" customWidth="1"/>
    <col min="9480" max="9481" width="2.7109375" style="451" customWidth="1"/>
    <col min="9482" max="9484" width="14.7109375" style="451" customWidth="1"/>
    <col min="9485" max="9485" width="2.7109375" style="451" customWidth="1"/>
    <col min="9486" max="9728" width="11.42578125" style="451"/>
    <col min="9729" max="9729" width="2.7109375" style="451" customWidth="1"/>
    <col min="9730" max="9730" width="26.42578125" style="451" customWidth="1"/>
    <col min="9731" max="9732" width="2.7109375" style="451" customWidth="1"/>
    <col min="9733" max="9735" width="12.7109375" style="451" customWidth="1"/>
    <col min="9736" max="9737" width="2.7109375" style="451" customWidth="1"/>
    <col min="9738" max="9740" width="14.7109375" style="451" customWidth="1"/>
    <col min="9741" max="9741" width="2.7109375" style="451" customWidth="1"/>
    <col min="9742" max="9984" width="11.42578125" style="451"/>
    <col min="9985" max="9985" width="2.7109375" style="451" customWidth="1"/>
    <col min="9986" max="9986" width="26.42578125" style="451" customWidth="1"/>
    <col min="9987" max="9988" width="2.7109375" style="451" customWidth="1"/>
    <col min="9989" max="9991" width="12.7109375" style="451" customWidth="1"/>
    <col min="9992" max="9993" width="2.7109375" style="451" customWidth="1"/>
    <col min="9994" max="9996" width="14.7109375" style="451" customWidth="1"/>
    <col min="9997" max="9997" width="2.7109375" style="451" customWidth="1"/>
    <col min="9998" max="10240" width="11.42578125" style="451"/>
    <col min="10241" max="10241" width="2.7109375" style="451" customWidth="1"/>
    <col min="10242" max="10242" width="26.42578125" style="451" customWidth="1"/>
    <col min="10243" max="10244" width="2.7109375" style="451" customWidth="1"/>
    <col min="10245" max="10247" width="12.7109375" style="451" customWidth="1"/>
    <col min="10248" max="10249" width="2.7109375" style="451" customWidth="1"/>
    <col min="10250" max="10252" width="14.7109375" style="451" customWidth="1"/>
    <col min="10253" max="10253" width="2.7109375" style="451" customWidth="1"/>
    <col min="10254" max="10496" width="11.42578125" style="451"/>
    <col min="10497" max="10497" width="2.7109375" style="451" customWidth="1"/>
    <col min="10498" max="10498" width="26.42578125" style="451" customWidth="1"/>
    <col min="10499" max="10500" width="2.7109375" style="451" customWidth="1"/>
    <col min="10501" max="10503" width="12.7109375" style="451" customWidth="1"/>
    <col min="10504" max="10505" width="2.7109375" style="451" customWidth="1"/>
    <col min="10506" max="10508" width="14.7109375" style="451" customWidth="1"/>
    <col min="10509" max="10509" width="2.7109375" style="451" customWidth="1"/>
    <col min="10510" max="10752" width="11.42578125" style="451"/>
    <col min="10753" max="10753" width="2.7109375" style="451" customWidth="1"/>
    <col min="10754" max="10754" width="26.42578125" style="451" customWidth="1"/>
    <col min="10755" max="10756" width="2.7109375" style="451" customWidth="1"/>
    <col min="10757" max="10759" width="12.7109375" style="451" customWidth="1"/>
    <col min="10760" max="10761" width="2.7109375" style="451" customWidth="1"/>
    <col min="10762" max="10764" width="14.7109375" style="451" customWidth="1"/>
    <col min="10765" max="10765" width="2.7109375" style="451" customWidth="1"/>
    <col min="10766" max="11008" width="11.42578125" style="451"/>
    <col min="11009" max="11009" width="2.7109375" style="451" customWidth="1"/>
    <col min="11010" max="11010" width="26.42578125" style="451" customWidth="1"/>
    <col min="11011" max="11012" width="2.7109375" style="451" customWidth="1"/>
    <col min="11013" max="11015" width="12.7109375" style="451" customWidth="1"/>
    <col min="11016" max="11017" width="2.7109375" style="451" customWidth="1"/>
    <col min="11018" max="11020" width="14.7109375" style="451" customWidth="1"/>
    <col min="11021" max="11021" width="2.7109375" style="451" customWidth="1"/>
    <col min="11022" max="11264" width="11.42578125" style="451"/>
    <col min="11265" max="11265" width="2.7109375" style="451" customWidth="1"/>
    <col min="11266" max="11266" width="26.42578125" style="451" customWidth="1"/>
    <col min="11267" max="11268" width="2.7109375" style="451" customWidth="1"/>
    <col min="11269" max="11271" width="12.7109375" style="451" customWidth="1"/>
    <col min="11272" max="11273" width="2.7109375" style="451" customWidth="1"/>
    <col min="11274" max="11276" width="14.7109375" style="451" customWidth="1"/>
    <col min="11277" max="11277" width="2.7109375" style="451" customWidth="1"/>
    <col min="11278" max="11520" width="11.42578125" style="451"/>
    <col min="11521" max="11521" width="2.7109375" style="451" customWidth="1"/>
    <col min="11522" max="11522" width="26.42578125" style="451" customWidth="1"/>
    <col min="11523" max="11524" width="2.7109375" style="451" customWidth="1"/>
    <col min="11525" max="11527" width="12.7109375" style="451" customWidth="1"/>
    <col min="11528" max="11529" width="2.7109375" style="451" customWidth="1"/>
    <col min="11530" max="11532" width="14.7109375" style="451" customWidth="1"/>
    <col min="11533" max="11533" width="2.7109375" style="451" customWidth="1"/>
    <col min="11534" max="11776" width="11.42578125" style="451"/>
    <col min="11777" max="11777" width="2.7109375" style="451" customWidth="1"/>
    <col min="11778" max="11778" width="26.42578125" style="451" customWidth="1"/>
    <col min="11779" max="11780" width="2.7109375" style="451" customWidth="1"/>
    <col min="11781" max="11783" width="12.7109375" style="451" customWidth="1"/>
    <col min="11784" max="11785" width="2.7109375" style="451" customWidth="1"/>
    <col min="11786" max="11788" width="14.7109375" style="451" customWidth="1"/>
    <col min="11789" max="11789" width="2.7109375" style="451" customWidth="1"/>
    <col min="11790" max="12032" width="11.42578125" style="451"/>
    <col min="12033" max="12033" width="2.7109375" style="451" customWidth="1"/>
    <col min="12034" max="12034" width="26.42578125" style="451" customWidth="1"/>
    <col min="12035" max="12036" width="2.7109375" style="451" customWidth="1"/>
    <col min="12037" max="12039" width="12.7109375" style="451" customWidth="1"/>
    <col min="12040" max="12041" width="2.7109375" style="451" customWidth="1"/>
    <col min="12042" max="12044" width="14.7109375" style="451" customWidth="1"/>
    <col min="12045" max="12045" width="2.7109375" style="451" customWidth="1"/>
    <col min="12046" max="12288" width="11.42578125" style="451"/>
    <col min="12289" max="12289" width="2.7109375" style="451" customWidth="1"/>
    <col min="12290" max="12290" width="26.42578125" style="451" customWidth="1"/>
    <col min="12291" max="12292" width="2.7109375" style="451" customWidth="1"/>
    <col min="12293" max="12295" width="12.7109375" style="451" customWidth="1"/>
    <col min="12296" max="12297" width="2.7109375" style="451" customWidth="1"/>
    <col min="12298" max="12300" width="14.7109375" style="451" customWidth="1"/>
    <col min="12301" max="12301" width="2.7109375" style="451" customWidth="1"/>
    <col min="12302" max="12544" width="11.42578125" style="451"/>
    <col min="12545" max="12545" width="2.7109375" style="451" customWidth="1"/>
    <col min="12546" max="12546" width="26.42578125" style="451" customWidth="1"/>
    <col min="12547" max="12548" width="2.7109375" style="451" customWidth="1"/>
    <col min="12549" max="12551" width="12.7109375" style="451" customWidth="1"/>
    <col min="12552" max="12553" width="2.7109375" style="451" customWidth="1"/>
    <col min="12554" max="12556" width="14.7109375" style="451" customWidth="1"/>
    <col min="12557" max="12557" width="2.7109375" style="451" customWidth="1"/>
    <col min="12558" max="12800" width="11.42578125" style="451"/>
    <col min="12801" max="12801" width="2.7109375" style="451" customWidth="1"/>
    <col min="12802" max="12802" width="26.42578125" style="451" customWidth="1"/>
    <col min="12803" max="12804" width="2.7109375" style="451" customWidth="1"/>
    <col min="12805" max="12807" width="12.7109375" style="451" customWidth="1"/>
    <col min="12808" max="12809" width="2.7109375" style="451" customWidth="1"/>
    <col min="12810" max="12812" width="14.7109375" style="451" customWidth="1"/>
    <col min="12813" max="12813" width="2.7109375" style="451" customWidth="1"/>
    <col min="12814" max="13056" width="11.42578125" style="451"/>
    <col min="13057" max="13057" width="2.7109375" style="451" customWidth="1"/>
    <col min="13058" max="13058" width="26.42578125" style="451" customWidth="1"/>
    <col min="13059" max="13060" width="2.7109375" style="451" customWidth="1"/>
    <col min="13061" max="13063" width="12.7109375" style="451" customWidth="1"/>
    <col min="13064" max="13065" width="2.7109375" style="451" customWidth="1"/>
    <col min="13066" max="13068" width="14.7109375" style="451" customWidth="1"/>
    <col min="13069" max="13069" width="2.7109375" style="451" customWidth="1"/>
    <col min="13070" max="13312" width="11.42578125" style="451"/>
    <col min="13313" max="13313" width="2.7109375" style="451" customWidth="1"/>
    <col min="13314" max="13314" width="26.42578125" style="451" customWidth="1"/>
    <col min="13315" max="13316" width="2.7109375" style="451" customWidth="1"/>
    <col min="13317" max="13319" width="12.7109375" style="451" customWidth="1"/>
    <col min="13320" max="13321" width="2.7109375" style="451" customWidth="1"/>
    <col min="13322" max="13324" width="14.7109375" style="451" customWidth="1"/>
    <col min="13325" max="13325" width="2.7109375" style="451" customWidth="1"/>
    <col min="13326" max="13568" width="11.42578125" style="451"/>
    <col min="13569" max="13569" width="2.7109375" style="451" customWidth="1"/>
    <col min="13570" max="13570" width="26.42578125" style="451" customWidth="1"/>
    <col min="13571" max="13572" width="2.7109375" style="451" customWidth="1"/>
    <col min="13573" max="13575" width="12.7109375" style="451" customWidth="1"/>
    <col min="13576" max="13577" width="2.7109375" style="451" customWidth="1"/>
    <col min="13578" max="13580" width="14.7109375" style="451" customWidth="1"/>
    <col min="13581" max="13581" width="2.7109375" style="451" customWidth="1"/>
    <col min="13582" max="13824" width="11.42578125" style="451"/>
    <col min="13825" max="13825" width="2.7109375" style="451" customWidth="1"/>
    <col min="13826" max="13826" width="26.42578125" style="451" customWidth="1"/>
    <col min="13827" max="13828" width="2.7109375" style="451" customWidth="1"/>
    <col min="13829" max="13831" width="12.7109375" style="451" customWidth="1"/>
    <col min="13832" max="13833" width="2.7109375" style="451" customWidth="1"/>
    <col min="13834" max="13836" width="14.7109375" style="451" customWidth="1"/>
    <col min="13837" max="13837" width="2.7109375" style="451" customWidth="1"/>
    <col min="13838" max="14080" width="11.42578125" style="451"/>
    <col min="14081" max="14081" width="2.7109375" style="451" customWidth="1"/>
    <col min="14082" max="14082" width="26.42578125" style="451" customWidth="1"/>
    <col min="14083" max="14084" width="2.7109375" style="451" customWidth="1"/>
    <col min="14085" max="14087" width="12.7109375" style="451" customWidth="1"/>
    <col min="14088" max="14089" width="2.7109375" style="451" customWidth="1"/>
    <col min="14090" max="14092" width="14.7109375" style="451" customWidth="1"/>
    <col min="14093" max="14093" width="2.7109375" style="451" customWidth="1"/>
    <col min="14094" max="14336" width="11.42578125" style="451"/>
    <col min="14337" max="14337" width="2.7109375" style="451" customWidth="1"/>
    <col min="14338" max="14338" width="26.42578125" style="451" customWidth="1"/>
    <col min="14339" max="14340" width="2.7109375" style="451" customWidth="1"/>
    <col min="14341" max="14343" width="12.7109375" style="451" customWidth="1"/>
    <col min="14344" max="14345" width="2.7109375" style="451" customWidth="1"/>
    <col min="14346" max="14348" width="14.7109375" style="451" customWidth="1"/>
    <col min="14349" max="14349" width="2.7109375" style="451" customWidth="1"/>
    <col min="14350" max="14592" width="11.42578125" style="451"/>
    <col min="14593" max="14593" width="2.7109375" style="451" customWidth="1"/>
    <col min="14594" max="14594" width="26.42578125" style="451" customWidth="1"/>
    <col min="14595" max="14596" width="2.7109375" style="451" customWidth="1"/>
    <col min="14597" max="14599" width="12.7109375" style="451" customWidth="1"/>
    <col min="14600" max="14601" width="2.7109375" style="451" customWidth="1"/>
    <col min="14602" max="14604" width="14.7109375" style="451" customWidth="1"/>
    <col min="14605" max="14605" width="2.7109375" style="451" customWidth="1"/>
    <col min="14606" max="14848" width="11.42578125" style="451"/>
    <col min="14849" max="14849" width="2.7109375" style="451" customWidth="1"/>
    <col min="14850" max="14850" width="26.42578125" style="451" customWidth="1"/>
    <col min="14851" max="14852" width="2.7109375" style="451" customWidth="1"/>
    <col min="14853" max="14855" width="12.7109375" style="451" customWidth="1"/>
    <col min="14856" max="14857" width="2.7109375" style="451" customWidth="1"/>
    <col min="14858" max="14860" width="14.7109375" style="451" customWidth="1"/>
    <col min="14861" max="14861" width="2.7109375" style="451" customWidth="1"/>
    <col min="14862" max="15104" width="11.42578125" style="451"/>
    <col min="15105" max="15105" width="2.7109375" style="451" customWidth="1"/>
    <col min="15106" max="15106" width="26.42578125" style="451" customWidth="1"/>
    <col min="15107" max="15108" width="2.7109375" style="451" customWidth="1"/>
    <col min="15109" max="15111" width="12.7109375" style="451" customWidth="1"/>
    <col min="15112" max="15113" width="2.7109375" style="451" customWidth="1"/>
    <col min="15114" max="15116" width="14.7109375" style="451" customWidth="1"/>
    <col min="15117" max="15117" width="2.7109375" style="451" customWidth="1"/>
    <col min="15118" max="15360" width="11.42578125" style="451"/>
    <col min="15361" max="15361" width="2.7109375" style="451" customWidth="1"/>
    <col min="15362" max="15362" width="26.42578125" style="451" customWidth="1"/>
    <col min="15363" max="15364" width="2.7109375" style="451" customWidth="1"/>
    <col min="15365" max="15367" width="12.7109375" style="451" customWidth="1"/>
    <col min="15368" max="15369" width="2.7109375" style="451" customWidth="1"/>
    <col min="15370" max="15372" width="14.7109375" style="451" customWidth="1"/>
    <col min="15373" max="15373" width="2.7109375" style="451" customWidth="1"/>
    <col min="15374" max="15616" width="11.42578125" style="451"/>
    <col min="15617" max="15617" width="2.7109375" style="451" customWidth="1"/>
    <col min="15618" max="15618" width="26.42578125" style="451" customWidth="1"/>
    <col min="15619" max="15620" width="2.7109375" style="451" customWidth="1"/>
    <col min="15621" max="15623" width="12.7109375" style="451" customWidth="1"/>
    <col min="15624" max="15625" width="2.7109375" style="451" customWidth="1"/>
    <col min="15626" max="15628" width="14.7109375" style="451" customWidth="1"/>
    <col min="15629" max="15629" width="2.7109375" style="451" customWidth="1"/>
    <col min="15630" max="15872" width="11.42578125" style="451"/>
    <col min="15873" max="15873" width="2.7109375" style="451" customWidth="1"/>
    <col min="15874" max="15874" width="26.42578125" style="451" customWidth="1"/>
    <col min="15875" max="15876" width="2.7109375" style="451" customWidth="1"/>
    <col min="15877" max="15879" width="12.7109375" style="451" customWidth="1"/>
    <col min="15880" max="15881" width="2.7109375" style="451" customWidth="1"/>
    <col min="15882" max="15884" width="14.7109375" style="451" customWidth="1"/>
    <col min="15885" max="15885" width="2.7109375" style="451" customWidth="1"/>
    <col min="15886" max="16128" width="11.42578125" style="451"/>
    <col min="16129" max="16129" width="2.7109375" style="451" customWidth="1"/>
    <col min="16130" max="16130" width="26.42578125" style="451" customWidth="1"/>
    <col min="16131" max="16132" width="2.7109375" style="451" customWidth="1"/>
    <col min="16133" max="16135" width="12.7109375" style="451" customWidth="1"/>
    <col min="16136" max="16137" width="2.7109375" style="451" customWidth="1"/>
    <col min="16138" max="16140" width="14.7109375" style="451" customWidth="1"/>
    <col min="16141" max="16141" width="2.7109375" style="451" customWidth="1"/>
    <col min="16142" max="16384" width="11.42578125" style="451"/>
  </cols>
  <sheetData>
    <row r="2" spans="1:13" ht="20.100000000000001" customHeight="1" x14ac:dyDescent="0.25">
      <c r="J2" s="798" t="s">
        <v>220</v>
      </c>
      <c r="K2" s="798"/>
      <c r="L2" s="798"/>
      <c r="M2" s="798"/>
    </row>
    <row r="3" spans="1:13" ht="9" customHeight="1" thickBot="1" x14ac:dyDescent="0.3">
      <c r="J3" s="498"/>
      <c r="K3" s="498"/>
      <c r="L3" s="498"/>
      <c r="M3" s="498"/>
    </row>
    <row r="4" spans="1:13" ht="20.100000000000001" customHeight="1" x14ac:dyDescent="0.25">
      <c r="B4" s="501"/>
      <c r="C4" s="502"/>
      <c r="D4" s="502"/>
      <c r="E4" s="480"/>
      <c r="F4" s="480"/>
      <c r="G4" s="480"/>
      <c r="H4" s="480"/>
      <c r="I4" s="480"/>
      <c r="J4" s="503"/>
      <c r="K4" s="503"/>
      <c r="L4" s="503"/>
      <c r="M4" s="504"/>
    </row>
    <row r="5" spans="1:13" ht="20.100000000000001" customHeight="1" x14ac:dyDescent="0.25">
      <c r="B5" s="464"/>
      <c r="E5" s="497" t="s">
        <v>261</v>
      </c>
      <c r="J5" s="507" t="s">
        <v>262</v>
      </c>
      <c r="M5" s="467"/>
    </row>
    <row r="6" spans="1:13" ht="15" customHeight="1" x14ac:dyDescent="0.25">
      <c r="A6" s="797" t="s">
        <v>263</v>
      </c>
      <c r="B6" s="505" t="s">
        <v>192</v>
      </c>
      <c r="E6" s="453">
        <v>729100</v>
      </c>
      <c r="F6" s="454" t="s">
        <v>1</v>
      </c>
      <c r="J6" s="453">
        <v>734000</v>
      </c>
      <c r="K6" s="454" t="s">
        <v>1</v>
      </c>
      <c r="M6" s="467"/>
    </row>
    <row r="7" spans="1:13" ht="12" x14ac:dyDescent="0.25">
      <c r="A7" s="797"/>
      <c r="B7" s="506" t="s">
        <v>260</v>
      </c>
      <c r="E7" s="495">
        <v>110900</v>
      </c>
      <c r="F7" s="454" t="s">
        <v>1</v>
      </c>
      <c r="J7" s="495">
        <v>112500</v>
      </c>
      <c r="K7" s="454" t="s">
        <v>1</v>
      </c>
      <c r="M7" s="467"/>
    </row>
    <row r="8" spans="1:13" ht="12" x14ac:dyDescent="0.25">
      <c r="A8" s="797"/>
      <c r="B8" s="505" t="s">
        <v>102</v>
      </c>
      <c r="E8" s="496">
        <f>E6+E7</f>
        <v>840000</v>
      </c>
      <c r="F8" s="454" t="s">
        <v>1</v>
      </c>
      <c r="J8" s="496">
        <f>J6+J7</f>
        <v>846500</v>
      </c>
      <c r="K8" s="454" t="s">
        <v>1</v>
      </c>
      <c r="M8" s="467"/>
    </row>
    <row r="9" spans="1:13" ht="12" x14ac:dyDescent="0.25">
      <c r="A9" s="797"/>
      <c r="B9" s="505"/>
      <c r="E9" s="496"/>
      <c r="J9" s="496"/>
      <c r="M9" s="467"/>
    </row>
    <row r="10" spans="1:13" ht="12" x14ac:dyDescent="0.25">
      <c r="A10" s="797"/>
      <c r="B10" s="506" t="s">
        <v>249</v>
      </c>
      <c r="E10" s="453">
        <v>15000</v>
      </c>
      <c r="F10" s="454" t="s">
        <v>7</v>
      </c>
      <c r="J10" s="453">
        <v>15300</v>
      </c>
      <c r="K10" s="454" t="s">
        <v>7</v>
      </c>
      <c r="M10" s="467"/>
    </row>
    <row r="11" spans="1:13" ht="12" x14ac:dyDescent="0.25">
      <c r="A11" s="797"/>
      <c r="B11" s="506" t="s">
        <v>250</v>
      </c>
      <c r="E11" s="453">
        <v>23000</v>
      </c>
      <c r="F11" s="454" t="s">
        <v>7</v>
      </c>
      <c r="J11" s="453">
        <v>22400</v>
      </c>
      <c r="K11" s="454" t="s">
        <v>7</v>
      </c>
      <c r="M11" s="467"/>
    </row>
    <row r="12" spans="1:13" ht="12" x14ac:dyDescent="0.25">
      <c r="A12" s="797"/>
      <c r="B12" s="506"/>
      <c r="E12" s="453"/>
      <c r="J12" s="453"/>
      <c r="K12" s="455"/>
      <c r="M12" s="467"/>
    </row>
    <row r="13" spans="1:13" ht="12.75" thickBot="1" x14ac:dyDescent="0.3">
      <c r="A13" s="797"/>
      <c r="B13" s="473"/>
      <c r="C13" s="474"/>
      <c r="D13" s="474"/>
      <c r="E13" s="476"/>
      <c r="F13" s="476"/>
      <c r="G13" s="476"/>
      <c r="H13" s="476"/>
      <c r="I13" s="476"/>
      <c r="J13" s="476"/>
      <c r="K13" s="476"/>
      <c r="L13" s="476"/>
      <c r="M13" s="479"/>
    </row>
    <row r="14" spans="1:13" ht="24.75" customHeight="1" thickBot="1" x14ac:dyDescent="0.3">
      <c r="A14" s="797"/>
      <c r="B14" s="499"/>
      <c r="C14" s="500"/>
      <c r="D14" s="791" t="s">
        <v>133</v>
      </c>
      <c r="E14" s="792"/>
      <c r="F14" s="792"/>
      <c r="G14" s="792"/>
      <c r="H14" s="793"/>
      <c r="I14" s="794" t="s">
        <v>134</v>
      </c>
      <c r="J14" s="795"/>
      <c r="K14" s="795"/>
      <c r="L14" s="795"/>
      <c r="M14" s="796"/>
    </row>
    <row r="15" spans="1:13" ht="12" x14ac:dyDescent="0.25">
      <c r="A15" s="797"/>
      <c r="B15" s="458"/>
      <c r="C15" s="459"/>
      <c r="D15" s="460"/>
      <c r="E15" s="461"/>
      <c r="F15" s="461"/>
      <c r="G15" s="461"/>
      <c r="H15" s="462"/>
      <c r="I15" s="461"/>
      <c r="J15" s="461"/>
      <c r="K15" s="461"/>
      <c r="L15" s="461"/>
      <c r="M15" s="463"/>
    </row>
    <row r="16" spans="1:13" ht="12" x14ac:dyDescent="0.25">
      <c r="A16" s="797"/>
      <c r="B16" s="464" t="s">
        <v>251</v>
      </c>
      <c r="C16" s="456"/>
      <c r="D16" s="465"/>
      <c r="E16" s="457"/>
      <c r="F16" s="457"/>
      <c r="G16" s="457"/>
      <c r="H16" s="466"/>
      <c r="J16" s="457"/>
      <c r="K16" s="457"/>
      <c r="L16" s="457"/>
      <c r="M16" s="467"/>
    </row>
    <row r="17" spans="1:13" ht="12" x14ac:dyDescent="0.25">
      <c r="A17" s="797"/>
      <c r="B17" s="468" t="s">
        <v>213</v>
      </c>
      <c r="C17" s="456"/>
      <c r="D17" s="465"/>
      <c r="E17" s="457">
        <f>ROUND(E8,2)</f>
        <v>840000</v>
      </c>
      <c r="F17" s="457"/>
      <c r="G17" s="457"/>
      <c r="H17" s="466"/>
      <c r="J17" s="457">
        <f>ROUND(J8,2)</f>
        <v>846500</v>
      </c>
      <c r="K17" s="457"/>
      <c r="L17" s="457"/>
      <c r="M17" s="467"/>
    </row>
    <row r="18" spans="1:13" ht="18" x14ac:dyDescent="0.25">
      <c r="A18" s="797"/>
      <c r="B18" s="468" t="s">
        <v>252</v>
      </c>
      <c r="C18" s="456"/>
      <c r="D18" s="469" t="s">
        <v>253</v>
      </c>
      <c r="E18" s="470">
        <f>E10</f>
        <v>15000</v>
      </c>
      <c r="F18" s="471"/>
      <c r="G18" s="457"/>
      <c r="H18" s="466"/>
      <c r="I18" s="469" t="s">
        <v>253</v>
      </c>
      <c r="J18" s="470">
        <f>J10</f>
        <v>15300</v>
      </c>
      <c r="K18" s="471"/>
      <c r="L18" s="457"/>
      <c r="M18" s="467"/>
    </row>
    <row r="19" spans="1:13" ht="12.75" thickBot="1" x14ac:dyDescent="0.3">
      <c r="A19" s="797"/>
      <c r="B19" s="468" t="s">
        <v>254</v>
      </c>
      <c r="C19" s="456"/>
      <c r="D19" s="465"/>
      <c r="E19" s="451"/>
      <c r="F19" s="472">
        <f>ROUND(E17/E18,2)</f>
        <v>56</v>
      </c>
      <c r="G19" s="457"/>
      <c r="H19" s="466"/>
      <c r="J19" s="451"/>
      <c r="K19" s="472">
        <f>ROUND(J17/J18,2)</f>
        <v>55.33</v>
      </c>
      <c r="L19" s="457"/>
      <c r="M19" s="467"/>
    </row>
    <row r="20" spans="1:13" ht="13.5" thickTop="1" thickBot="1" x14ac:dyDescent="0.3">
      <c r="A20" s="797"/>
      <c r="B20" s="473"/>
      <c r="C20" s="474"/>
      <c r="D20" s="475"/>
      <c r="E20" s="476"/>
      <c r="F20" s="476"/>
      <c r="G20" s="476"/>
      <c r="H20" s="477"/>
      <c r="I20" s="478"/>
      <c r="J20" s="476"/>
      <c r="K20" s="476"/>
      <c r="L20" s="476"/>
      <c r="M20" s="479"/>
    </row>
    <row r="21" spans="1:13" ht="12" x14ac:dyDescent="0.25">
      <c r="A21" s="797"/>
      <c r="B21" s="458"/>
      <c r="C21" s="459"/>
      <c r="D21" s="460"/>
      <c r="E21" s="461"/>
      <c r="F21" s="461"/>
      <c r="G21" s="461"/>
      <c r="H21" s="462"/>
      <c r="I21" s="480"/>
      <c r="J21" s="461"/>
      <c r="K21" s="461"/>
      <c r="L21" s="461"/>
      <c r="M21" s="463"/>
    </row>
    <row r="22" spans="1:13" ht="24" x14ac:dyDescent="0.25">
      <c r="A22" s="797"/>
      <c r="B22" s="481" t="s">
        <v>255</v>
      </c>
      <c r="C22" s="456"/>
      <c r="D22" s="465"/>
      <c r="E22" s="457"/>
      <c r="F22" s="457"/>
      <c r="G22" s="457"/>
      <c r="H22" s="466"/>
      <c r="J22" s="457"/>
      <c r="K22" s="457"/>
      <c r="L22" s="457"/>
      <c r="M22" s="467"/>
    </row>
    <row r="23" spans="1:13" ht="12" x14ac:dyDescent="0.25">
      <c r="A23" s="797"/>
      <c r="B23" s="468" t="s">
        <v>192</v>
      </c>
      <c r="C23" s="456"/>
      <c r="D23" s="465"/>
      <c r="E23" s="457">
        <f>ROUND(E6,2)</f>
        <v>729100</v>
      </c>
      <c r="F23" s="457"/>
      <c r="G23" s="457"/>
      <c r="H23" s="466"/>
      <c r="J23" s="457">
        <f>ROUND(J6,2)</f>
        <v>734000</v>
      </c>
      <c r="K23" s="457"/>
      <c r="L23" s="457"/>
      <c r="M23" s="467"/>
    </row>
    <row r="24" spans="1:13" ht="18" x14ac:dyDescent="0.25">
      <c r="A24" s="797"/>
      <c r="B24" s="468" t="s">
        <v>252</v>
      </c>
      <c r="C24" s="456"/>
      <c r="D24" s="469" t="s">
        <v>253</v>
      </c>
      <c r="E24" s="482">
        <f>E10</f>
        <v>15000</v>
      </c>
      <c r="F24" s="483"/>
      <c r="H24" s="484"/>
      <c r="I24" s="469" t="s">
        <v>253</v>
      </c>
      <c r="J24" s="482">
        <f>J10</f>
        <v>15300</v>
      </c>
      <c r="K24" s="483"/>
      <c r="L24" s="454"/>
      <c r="M24" s="467"/>
    </row>
    <row r="25" spans="1:13" ht="12" x14ac:dyDescent="0.25">
      <c r="A25" s="797"/>
      <c r="B25" s="485" t="s">
        <v>256</v>
      </c>
      <c r="D25" s="486"/>
      <c r="E25" s="451"/>
      <c r="F25" s="454">
        <f>ROUND(E23/E24,2)</f>
        <v>48.61</v>
      </c>
      <c r="H25" s="484"/>
      <c r="J25" s="451"/>
      <c r="K25" s="454">
        <f>ROUND(J23/J24,2)</f>
        <v>47.97</v>
      </c>
      <c r="L25" s="454"/>
      <c r="M25" s="467"/>
    </row>
    <row r="26" spans="1:13" ht="12" x14ac:dyDescent="0.25">
      <c r="A26" s="797"/>
      <c r="B26" s="485" t="s">
        <v>257</v>
      </c>
      <c r="D26" s="486"/>
      <c r="E26" s="454">
        <f>ROUND(E7,2)</f>
        <v>110900</v>
      </c>
      <c r="H26" s="484"/>
      <c r="J26" s="454">
        <f>ROUND(J7,2)</f>
        <v>112500</v>
      </c>
      <c r="L26" s="454"/>
      <c r="M26" s="467"/>
    </row>
    <row r="27" spans="1:13" ht="18" x14ac:dyDescent="0.25">
      <c r="A27" s="797"/>
      <c r="B27" s="485" t="s">
        <v>258</v>
      </c>
      <c r="D27" s="469" t="s">
        <v>253</v>
      </c>
      <c r="E27" s="482">
        <f>E11</f>
        <v>23000</v>
      </c>
      <c r="F27" s="483"/>
      <c r="H27" s="484"/>
      <c r="I27" s="469" t="s">
        <v>253</v>
      </c>
      <c r="J27" s="482">
        <f>J11</f>
        <v>22400</v>
      </c>
      <c r="K27" s="483"/>
      <c r="L27" s="454"/>
      <c r="M27" s="467"/>
    </row>
    <row r="28" spans="1:13" ht="12" x14ac:dyDescent="0.25">
      <c r="A28" s="797"/>
      <c r="B28" s="485" t="s">
        <v>259</v>
      </c>
      <c r="D28" s="486"/>
      <c r="E28" s="451"/>
      <c r="F28" s="454">
        <f>ROUND(E26/E27,2)</f>
        <v>4.82</v>
      </c>
      <c r="H28" s="484"/>
      <c r="J28" s="451"/>
      <c r="K28" s="454">
        <f>ROUND(J26/J27,2)</f>
        <v>5.0199999999999996</v>
      </c>
      <c r="L28" s="454"/>
      <c r="M28" s="467"/>
    </row>
    <row r="29" spans="1:13" ht="12.75" thickBot="1" x14ac:dyDescent="0.3">
      <c r="A29" s="797"/>
      <c r="B29" s="485" t="s">
        <v>254</v>
      </c>
      <c r="D29" s="486"/>
      <c r="E29" s="451"/>
      <c r="F29" s="487">
        <f>ROUND(F25+F28,2)</f>
        <v>53.43</v>
      </c>
      <c r="H29" s="484"/>
      <c r="J29" s="451"/>
      <c r="K29" s="487">
        <f>ROUND(K25+K28,2)</f>
        <v>52.99</v>
      </c>
      <c r="L29" s="454"/>
      <c r="M29" s="467"/>
    </row>
    <row r="30" spans="1:13" ht="12.75" thickTop="1" x14ac:dyDescent="0.25">
      <c r="A30" s="797"/>
      <c r="B30" s="485"/>
      <c r="D30" s="486"/>
      <c r="H30" s="484"/>
      <c r="L30" s="454"/>
      <c r="M30" s="467"/>
    </row>
    <row r="31" spans="1:13" ht="12.75" thickBot="1" x14ac:dyDescent="0.3">
      <c r="A31" s="797"/>
      <c r="B31" s="488"/>
      <c r="C31" s="489"/>
      <c r="D31" s="490"/>
      <c r="E31" s="478"/>
      <c r="F31" s="478"/>
      <c r="G31" s="478"/>
      <c r="H31" s="491"/>
      <c r="I31" s="478"/>
      <c r="J31" s="478"/>
      <c r="K31" s="478"/>
      <c r="L31" s="492"/>
      <c r="M31" s="479"/>
    </row>
    <row r="32" spans="1:13" ht="12" x14ac:dyDescent="0.25"/>
    <row r="33" spans="2:12" ht="12" x14ac:dyDescent="0.2">
      <c r="B33" s="10" t="s">
        <v>0</v>
      </c>
      <c r="E33" s="155" t="s">
        <v>75</v>
      </c>
    </row>
    <row r="34" spans="2:12" ht="12" x14ac:dyDescent="0.25"/>
    <row r="35" spans="2:12" ht="12" x14ac:dyDescent="0.25"/>
    <row r="36" spans="2:12" ht="12" x14ac:dyDescent="0.25"/>
    <row r="37" spans="2:12" ht="25.5" x14ac:dyDescent="0.25">
      <c r="B37" s="456"/>
      <c r="C37" s="456"/>
      <c r="D37" s="456"/>
      <c r="E37" s="457"/>
      <c r="F37" s="457"/>
      <c r="G37" s="493"/>
      <c r="H37" s="493"/>
      <c r="I37" s="457"/>
      <c r="J37" s="457"/>
      <c r="K37" s="457"/>
      <c r="L37" s="457"/>
    </row>
    <row r="38" spans="2:12" ht="25.5" x14ac:dyDescent="0.25">
      <c r="B38" s="456"/>
      <c r="C38" s="456"/>
      <c r="D38" s="456"/>
      <c r="E38" s="457"/>
      <c r="F38" s="457"/>
      <c r="G38" s="493"/>
      <c r="H38" s="493"/>
      <c r="I38" s="457"/>
      <c r="J38" s="457"/>
      <c r="K38" s="457"/>
      <c r="L38" s="457"/>
    </row>
    <row r="39" spans="2:12" ht="12" x14ac:dyDescent="0.25">
      <c r="B39" s="456"/>
      <c r="C39" s="456"/>
      <c r="D39" s="456"/>
      <c r="E39" s="457"/>
      <c r="F39" s="457"/>
      <c r="G39" s="457"/>
      <c r="H39" s="457"/>
      <c r="I39" s="457"/>
      <c r="J39" s="457"/>
      <c r="K39" s="457"/>
      <c r="L39" s="457"/>
    </row>
    <row r="40" spans="2:12" ht="12" x14ac:dyDescent="0.25">
      <c r="B40" s="456"/>
      <c r="C40" s="456"/>
      <c r="D40" s="456"/>
      <c r="E40" s="457"/>
      <c r="F40" s="457"/>
      <c r="G40" s="457"/>
      <c r="H40" s="457"/>
      <c r="I40" s="457"/>
      <c r="J40" s="457"/>
      <c r="K40" s="457"/>
      <c r="L40" s="457"/>
    </row>
    <row r="41" spans="2:12" ht="12" x14ac:dyDescent="0.25">
      <c r="B41" s="456"/>
      <c r="C41" s="456"/>
      <c r="D41" s="456"/>
      <c r="E41" s="457"/>
      <c r="F41" s="457"/>
      <c r="G41" s="457"/>
      <c r="H41" s="457"/>
      <c r="I41" s="457"/>
      <c r="J41" s="457"/>
      <c r="K41" s="457"/>
      <c r="L41" s="457"/>
    </row>
    <row r="42" spans="2:12" ht="12" x14ac:dyDescent="0.25">
      <c r="B42" s="456"/>
      <c r="C42" s="456"/>
      <c r="D42" s="456"/>
      <c r="E42" s="457"/>
      <c r="F42" s="457"/>
      <c r="G42" s="457"/>
      <c r="H42" s="457"/>
      <c r="I42" s="457"/>
      <c r="J42" s="457"/>
      <c r="K42" s="457"/>
      <c r="L42" s="457"/>
    </row>
    <row r="43" spans="2:12" ht="12" x14ac:dyDescent="0.25">
      <c r="B43" s="456"/>
      <c r="C43" s="456"/>
      <c r="D43" s="456"/>
      <c r="E43" s="457"/>
      <c r="F43" s="457"/>
      <c r="G43" s="457"/>
      <c r="H43" s="457"/>
      <c r="I43" s="457"/>
      <c r="J43" s="457"/>
      <c r="K43" s="457"/>
      <c r="L43" s="494"/>
    </row>
    <row r="44" spans="2:12" ht="12" x14ac:dyDescent="0.25">
      <c r="B44" s="456"/>
      <c r="C44" s="456"/>
      <c r="D44" s="456"/>
      <c r="E44" s="457"/>
      <c r="F44" s="457"/>
      <c r="G44" s="457"/>
      <c r="H44" s="457"/>
      <c r="I44" s="457"/>
      <c r="J44" s="457"/>
      <c r="K44" s="457"/>
      <c r="L44" s="494"/>
    </row>
  </sheetData>
  <sheetProtection password="A501" sheet="1" objects="1" scenarios="1"/>
  <mergeCells count="4">
    <mergeCell ref="D14:H14"/>
    <mergeCell ref="I14:M14"/>
    <mergeCell ref="A6:A31"/>
    <mergeCell ref="J2:M2"/>
  </mergeCells>
  <pageMargins left="0.39370078740157483" right="0.39370078740157483" top="0.78740157480314965" bottom="0.78740157480314965" header="0.31496062992125984" footer="0.31496062992125984"/>
  <pageSetup paperSize="9" orientation="landscape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4993" r:id="rId4" name="Button 1">
              <controlPr defaultSize="0" print="0" autoFill="0" autoPict="0">
                <anchor moveWithCells="1" sizeWithCells="1">
                  <from>
                    <xdr:col>1</xdr:col>
                    <xdr:colOff>9525</xdr:colOff>
                    <xdr:row>0</xdr:row>
                    <xdr:rowOff>85725</xdr:rowOff>
                  </from>
                  <to>
                    <xdr:col>3</xdr:col>
                    <xdr:colOff>95250</xdr:colOff>
                    <xdr:row>1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6"/>
  <sheetViews>
    <sheetView showGridLines="0" showRowColHeaders="0" zoomScaleNormal="100" workbookViewId="0"/>
  </sheetViews>
  <sheetFormatPr baseColWidth="10" defaultRowHeight="14.25" x14ac:dyDescent="0.2"/>
  <cols>
    <col min="1" max="1" width="3" style="156" customWidth="1"/>
    <col min="2" max="2" width="8.140625" style="156" customWidth="1"/>
    <col min="3" max="3" width="10.85546875" style="156" customWidth="1"/>
    <col min="4" max="4" width="12.28515625" style="156" customWidth="1"/>
    <col min="5" max="5" width="13.85546875" style="157" customWidth="1"/>
    <col min="6" max="6" width="11.85546875" style="157" customWidth="1"/>
    <col min="7" max="7" width="14.5703125" style="156" customWidth="1"/>
    <col min="8" max="8" width="14.85546875" style="156" customWidth="1"/>
    <col min="9" max="9" width="11" style="156" customWidth="1"/>
    <col min="10" max="10" width="1.42578125" style="156" customWidth="1"/>
    <col min="11" max="11" width="29" style="156" customWidth="1"/>
    <col min="12" max="16384" width="11.42578125" style="156"/>
  </cols>
  <sheetData>
    <row r="1" spans="1:16" s="1" customFormat="1" ht="12.75" x14ac:dyDescent="0.2">
      <c r="A1" s="143"/>
      <c r="C1" s="6"/>
      <c r="G1" s="5"/>
      <c r="J1" s="4"/>
      <c r="K1" s="3"/>
      <c r="L1" s="3"/>
      <c r="M1" s="2"/>
      <c r="N1" s="2"/>
      <c r="O1" s="2"/>
      <c r="P1" s="2"/>
    </row>
    <row r="2" spans="1:16" s="1" customFormat="1" ht="12.75" x14ac:dyDescent="0.2">
      <c r="A2" s="143"/>
      <c r="C2" s="6"/>
      <c r="G2" s="5"/>
      <c r="J2" s="4"/>
      <c r="K2" s="3"/>
      <c r="L2" s="3"/>
      <c r="M2" s="2"/>
      <c r="N2" s="2"/>
      <c r="O2" s="2"/>
      <c r="P2" s="2"/>
    </row>
    <row r="3" spans="1:16" s="1" customFormat="1" ht="12.75" x14ac:dyDescent="0.2">
      <c r="A3" s="143"/>
      <c r="C3" s="6"/>
      <c r="G3" s="5"/>
      <c r="J3" s="4"/>
      <c r="K3" s="3"/>
      <c r="L3" s="3"/>
      <c r="M3" s="2"/>
      <c r="N3" s="2"/>
      <c r="O3" s="2"/>
      <c r="P3" s="2"/>
    </row>
    <row r="4" spans="1:16" s="1" customFormat="1" ht="12.75" x14ac:dyDescent="0.2">
      <c r="A4" s="143"/>
      <c r="C4" s="6"/>
      <c r="G4" s="5"/>
      <c r="J4" s="4"/>
      <c r="K4" s="3"/>
      <c r="L4" s="3"/>
      <c r="M4" s="2"/>
      <c r="N4" s="2"/>
      <c r="O4" s="2"/>
      <c r="P4" s="2"/>
    </row>
    <row r="5" spans="1:16" s="1" customFormat="1" ht="12.75" x14ac:dyDescent="0.2">
      <c r="A5" s="143"/>
      <c r="C5" s="6"/>
      <c r="G5" s="5"/>
      <c r="J5" s="4"/>
      <c r="K5" s="3"/>
      <c r="L5" s="3"/>
      <c r="M5" s="2"/>
      <c r="N5" s="2"/>
      <c r="O5" s="2"/>
      <c r="P5" s="2"/>
    </row>
    <row r="6" spans="1:16" s="207" customFormat="1" ht="19.5" x14ac:dyDescent="0.3">
      <c r="A6" s="204"/>
      <c r="B6" s="205" t="s">
        <v>35</v>
      </c>
      <c r="C6" s="206"/>
      <c r="G6" s="208"/>
      <c r="J6" s="209"/>
      <c r="K6" s="210"/>
      <c r="L6" s="210"/>
      <c r="M6" s="211"/>
      <c r="N6" s="211"/>
      <c r="O6" s="211"/>
      <c r="P6" s="211"/>
    </row>
    <row r="7" spans="1:16" s="1" customFormat="1" ht="13.5" thickBot="1" x14ac:dyDescent="0.25">
      <c r="A7" s="33"/>
      <c r="C7" s="6"/>
      <c r="G7" s="5"/>
      <c r="J7" s="4"/>
      <c r="K7" s="3"/>
      <c r="L7" s="3"/>
      <c r="M7" s="2"/>
      <c r="N7" s="2"/>
      <c r="O7" s="2"/>
      <c r="P7" s="2"/>
    </row>
    <row r="8" spans="1:16" s="160" customFormat="1" ht="15" customHeight="1" x14ac:dyDescent="0.2">
      <c r="A8" s="747" t="s">
        <v>263</v>
      </c>
      <c r="B8" s="805" t="s">
        <v>89</v>
      </c>
      <c r="C8" s="801" t="s">
        <v>88</v>
      </c>
      <c r="D8" s="803" t="s">
        <v>87</v>
      </c>
      <c r="E8" s="799" t="s">
        <v>86</v>
      </c>
      <c r="F8" s="805" t="s">
        <v>85</v>
      </c>
      <c r="G8" s="801" t="s">
        <v>84</v>
      </c>
      <c r="H8" s="799" t="s">
        <v>83</v>
      </c>
      <c r="I8" s="801" t="s">
        <v>82</v>
      </c>
    </row>
    <row r="9" spans="1:16" s="160" customFormat="1" ht="36.75" customHeight="1" thickBot="1" x14ac:dyDescent="0.25">
      <c r="A9" s="747"/>
      <c r="B9" s="800"/>
      <c r="C9" s="806"/>
      <c r="D9" s="804"/>
      <c r="E9" s="800"/>
      <c r="F9" s="800"/>
      <c r="G9" s="806"/>
      <c r="H9" s="800"/>
      <c r="I9" s="802"/>
      <c r="N9" s="143"/>
    </row>
    <row r="10" spans="1:16" s="143" customFormat="1" ht="20.100000000000001" customHeight="1" thickBot="1" x14ac:dyDescent="0.25">
      <c r="A10" s="747"/>
      <c r="B10" s="161"/>
      <c r="C10" s="162"/>
      <c r="D10" s="163" t="s">
        <v>91</v>
      </c>
      <c r="E10" s="164" t="s">
        <v>81</v>
      </c>
      <c r="F10" s="164" t="s">
        <v>7</v>
      </c>
      <c r="G10" s="167" t="s">
        <v>90</v>
      </c>
      <c r="H10" s="164" t="s">
        <v>1</v>
      </c>
      <c r="I10" s="162" t="s">
        <v>1</v>
      </c>
    </row>
    <row r="11" spans="1:16" s="160" customFormat="1" ht="20.100000000000001" customHeight="1" x14ac:dyDescent="0.2">
      <c r="A11" s="747"/>
      <c r="B11" s="168" t="s">
        <v>80</v>
      </c>
      <c r="C11" s="169" t="str">
        <f>IF(D11=$B$19,"EP","-")</f>
        <v>-</v>
      </c>
      <c r="D11" s="182">
        <v>3</v>
      </c>
      <c r="E11" s="183">
        <f>D11/$B$19</f>
        <v>1.5</v>
      </c>
      <c r="F11" s="182">
        <v>400</v>
      </c>
      <c r="G11" s="184">
        <f>ROUND(E11*F11,2)</f>
        <v>600</v>
      </c>
      <c r="H11" s="185">
        <f>ROUND($H$16/$G$16*G11,2)</f>
        <v>34762.46</v>
      </c>
      <c r="I11" s="186">
        <f>ROUND(IF(H11&gt;0,H11/F11,0),2)</f>
        <v>86.91</v>
      </c>
      <c r="J11" s="165"/>
      <c r="N11" s="166"/>
    </row>
    <row r="12" spans="1:16" s="160" customFormat="1" ht="20.100000000000001" customHeight="1" x14ac:dyDescent="0.2">
      <c r="A12" s="747"/>
      <c r="B12" s="170" t="s">
        <v>79</v>
      </c>
      <c r="C12" s="171" t="str">
        <f>IF(D12=$B$19,"EP","-")</f>
        <v>-</v>
      </c>
      <c r="D12" s="187">
        <v>6</v>
      </c>
      <c r="E12" s="188">
        <f>D12/$B$19</f>
        <v>3</v>
      </c>
      <c r="F12" s="187">
        <v>650</v>
      </c>
      <c r="G12" s="189">
        <f>ROUND(E12*F12,2)</f>
        <v>1950</v>
      </c>
      <c r="H12" s="190">
        <f>ROUND($H$16/$G$16*G12,2)</f>
        <v>112977.98</v>
      </c>
      <c r="I12" s="191">
        <f>ROUND(IF(H12&gt;0,H12/F12,0),2)</f>
        <v>173.81</v>
      </c>
      <c r="J12" s="165"/>
      <c r="N12" s="166"/>
    </row>
    <row r="13" spans="1:16" s="160" customFormat="1" ht="20.100000000000001" customHeight="1" x14ac:dyDescent="0.2">
      <c r="A13" s="747"/>
      <c r="B13" s="170" t="s">
        <v>78</v>
      </c>
      <c r="C13" s="171" t="str">
        <f>IF(D13=$B$19,"EP","-")</f>
        <v>-</v>
      </c>
      <c r="D13" s="187">
        <v>4</v>
      </c>
      <c r="E13" s="188">
        <f>D13/$B$19</f>
        <v>2</v>
      </c>
      <c r="F13" s="187">
        <v>700</v>
      </c>
      <c r="G13" s="189">
        <f>ROUND(E13*F13,2)</f>
        <v>1400</v>
      </c>
      <c r="H13" s="190">
        <f>ROUND($H$16/$G$16*G13,2)</f>
        <v>81112.399999999994</v>
      </c>
      <c r="I13" s="191">
        <f>ROUND(IF(H13&gt;0,H13/F13,0),2)</f>
        <v>115.87</v>
      </c>
      <c r="J13" s="165"/>
      <c r="N13" s="166"/>
    </row>
    <row r="14" spans="1:16" s="160" customFormat="1" ht="20.100000000000001" customHeight="1" x14ac:dyDescent="0.2">
      <c r="A14" s="747"/>
      <c r="B14" s="170" t="s">
        <v>77</v>
      </c>
      <c r="C14" s="172" t="str">
        <f>IF(D14=$B$19,"EP","-")</f>
        <v>EP</v>
      </c>
      <c r="D14" s="187">
        <v>2</v>
      </c>
      <c r="E14" s="188">
        <f>D14/$B$19</f>
        <v>1</v>
      </c>
      <c r="F14" s="187">
        <v>500</v>
      </c>
      <c r="G14" s="189">
        <f>ROUND(E14*F14,2)</f>
        <v>500</v>
      </c>
      <c r="H14" s="190">
        <f>ROUND($H$16/$G$16*G14,2)</f>
        <v>28968.71</v>
      </c>
      <c r="I14" s="191">
        <f>ROUND(IF(H14&gt;0,H14/F14,0),2)</f>
        <v>57.94</v>
      </c>
      <c r="J14" s="165"/>
      <c r="N14" s="166"/>
    </row>
    <row r="15" spans="1:16" s="160" customFormat="1" ht="20.100000000000001" customHeight="1" thickBot="1" x14ac:dyDescent="0.25">
      <c r="A15" s="747"/>
      <c r="B15" s="173" t="s">
        <v>68</v>
      </c>
      <c r="C15" s="174" t="str">
        <f>IF(D15=$B$19,"EP","-")</f>
        <v>-</v>
      </c>
      <c r="D15" s="192">
        <v>2.6</v>
      </c>
      <c r="E15" s="193">
        <f>D15/$B$19</f>
        <v>1.3</v>
      </c>
      <c r="F15" s="192">
        <v>560</v>
      </c>
      <c r="G15" s="194">
        <f>ROUND(E15*F15,2)</f>
        <v>728</v>
      </c>
      <c r="H15" s="195">
        <f>ROUND($H$16/$G$16*G15,2)</f>
        <v>42178.45</v>
      </c>
      <c r="I15" s="196">
        <f>ROUND(IF(H15&gt;0,H15/F15,0),2)</f>
        <v>75.319999999999993</v>
      </c>
      <c r="J15" s="165"/>
      <c r="N15" s="166"/>
    </row>
    <row r="16" spans="1:16" s="160" customFormat="1" ht="20.100000000000001" customHeight="1" thickBot="1" x14ac:dyDescent="0.25">
      <c r="B16" s="203" t="s">
        <v>92</v>
      </c>
      <c r="C16" s="144"/>
      <c r="D16" s="197"/>
      <c r="E16" s="198"/>
      <c r="F16" s="199">
        <f>SUM(F11:F15)</f>
        <v>2810</v>
      </c>
      <c r="G16" s="200">
        <f>SUM(G11:G15)</f>
        <v>5178</v>
      </c>
      <c r="H16" s="201">
        <v>300000</v>
      </c>
      <c r="I16" s="202"/>
      <c r="J16" s="165"/>
    </row>
    <row r="17" spans="2:9" x14ac:dyDescent="0.2">
      <c r="E17" s="158"/>
      <c r="F17" s="158"/>
      <c r="G17" s="159"/>
      <c r="H17" s="159"/>
      <c r="I17" s="159"/>
    </row>
    <row r="18" spans="2:9" s="160" customFormat="1" ht="12" x14ac:dyDescent="0.2">
      <c r="E18" s="175"/>
      <c r="F18" s="175"/>
      <c r="G18" s="176"/>
      <c r="H18" s="176"/>
      <c r="I18" s="176"/>
    </row>
    <row r="19" spans="2:9" s="144" customFormat="1" ht="20.100000000000001" customHeight="1" x14ac:dyDescent="0.25">
      <c r="B19" s="178">
        <f t="array" ref="B19">MIN(IF(D11:D15&gt;0,D11:D15))</f>
        <v>2</v>
      </c>
      <c r="C19" s="144" t="s">
        <v>93</v>
      </c>
      <c r="E19" s="179"/>
      <c r="F19" s="179"/>
    </row>
    <row r="20" spans="2:9" s="144" customFormat="1" ht="20.100000000000001" customHeight="1" x14ac:dyDescent="0.25">
      <c r="B20" s="180"/>
      <c r="E20" s="179"/>
      <c r="F20" s="179"/>
    </row>
    <row r="21" spans="2:9" s="144" customFormat="1" ht="20.100000000000001" customHeight="1" x14ac:dyDescent="0.25">
      <c r="B21" s="181">
        <f>ROUND(H16/G16,2)</f>
        <v>57.94</v>
      </c>
      <c r="C21" s="144" t="s">
        <v>76</v>
      </c>
      <c r="E21" s="179"/>
      <c r="F21" s="179"/>
    </row>
    <row r="22" spans="2:9" s="160" customFormat="1" ht="12" x14ac:dyDescent="0.2">
      <c r="E22" s="143"/>
      <c r="F22" s="143"/>
    </row>
    <row r="23" spans="2:9" s="160" customFormat="1" ht="12" x14ac:dyDescent="0.2">
      <c r="B23" s="177"/>
      <c r="E23" s="143"/>
      <c r="F23" s="143"/>
    </row>
    <row r="24" spans="2:9" x14ac:dyDescent="0.2">
      <c r="B24" s="10" t="s">
        <v>0</v>
      </c>
    </row>
    <row r="25" spans="2:9" x14ac:dyDescent="0.2">
      <c r="B25" s="1"/>
    </row>
    <row r="26" spans="2:9" x14ac:dyDescent="0.2">
      <c r="B26" s="155" t="s">
        <v>75</v>
      </c>
    </row>
  </sheetData>
  <sheetProtection password="A501" sheet="1" objects="1" scenarios="1"/>
  <mergeCells count="9">
    <mergeCell ref="A8:A15"/>
    <mergeCell ref="H8:H9"/>
    <mergeCell ref="I8:I9"/>
    <mergeCell ref="E8:E9"/>
    <mergeCell ref="D8:D9"/>
    <mergeCell ref="B8:B9"/>
    <mergeCell ref="F8:F9"/>
    <mergeCell ref="C8:C9"/>
    <mergeCell ref="G8:G9"/>
  </mergeCells>
  <pageMargins left="0.78740157480314965" right="0.19685039370078741" top="0.78740157480314965" bottom="0.78740157480314965" header="0.31496062992125984" footer="0.31496062992125984"/>
  <pageSetup paperSize="9" scale="91" orientation="portrait" r:id="rId1"/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6" r:id="rId4" name="Button 4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3</xdr:col>
                    <xdr:colOff>628650</xdr:colOff>
                    <xdr:row>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5" name="Button 5">
              <controlPr defaultSize="0" print="0" autoFill="0" autoPict="0">
                <anchor moveWithCells="1" sizeWithCells="1">
                  <from>
                    <xdr:col>7</xdr:col>
                    <xdr:colOff>19050</xdr:colOff>
                    <xdr:row>2</xdr:row>
                    <xdr:rowOff>0</xdr:rowOff>
                  </from>
                  <to>
                    <xdr:col>9</xdr:col>
                    <xdr:colOff>0</xdr:colOff>
                    <xdr:row>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9"/>
  <sheetViews>
    <sheetView showGridLines="0" showRowColHeaders="0" zoomScaleNormal="100" workbookViewId="0"/>
  </sheetViews>
  <sheetFormatPr baseColWidth="10" defaultRowHeight="14.25" x14ac:dyDescent="0.2"/>
  <cols>
    <col min="1" max="1" width="3" style="156" customWidth="1"/>
    <col min="2" max="2" width="8.140625" style="156" customWidth="1"/>
    <col min="3" max="3" width="10.85546875" style="156" customWidth="1"/>
    <col min="4" max="4" width="12.28515625" style="156" customWidth="1"/>
    <col min="5" max="5" width="13.85546875" style="157" customWidth="1"/>
    <col min="6" max="6" width="11.85546875" style="157" customWidth="1"/>
    <col min="7" max="7" width="14.5703125" style="156" customWidth="1"/>
    <col min="8" max="8" width="14.85546875" style="156" customWidth="1"/>
    <col min="9" max="9" width="11" style="156" customWidth="1"/>
    <col min="10" max="10" width="1.42578125" style="156" customWidth="1"/>
    <col min="11" max="11" width="29" style="156" customWidth="1"/>
    <col min="12" max="16384" width="11.42578125" style="156"/>
  </cols>
  <sheetData>
    <row r="1" spans="1:16" s="1" customFormat="1" ht="12.75" x14ac:dyDescent="0.2">
      <c r="A1" s="143"/>
      <c r="C1" s="6"/>
      <c r="G1" s="5"/>
      <c r="J1" s="4"/>
      <c r="K1" s="3"/>
      <c r="L1" s="3"/>
      <c r="M1" s="2"/>
      <c r="N1" s="2"/>
      <c r="O1" s="2"/>
      <c r="P1" s="2"/>
    </row>
    <row r="2" spans="1:16" s="1" customFormat="1" ht="12.75" x14ac:dyDescent="0.2">
      <c r="A2" s="143"/>
      <c r="C2" s="6"/>
      <c r="G2" s="5"/>
      <c r="J2" s="4"/>
      <c r="K2" s="3"/>
      <c r="L2" s="3"/>
      <c r="M2" s="2"/>
      <c r="N2" s="2"/>
      <c r="O2" s="2"/>
      <c r="P2" s="2"/>
    </row>
    <row r="3" spans="1:16" s="1" customFormat="1" ht="12.75" x14ac:dyDescent="0.2">
      <c r="A3" s="143"/>
      <c r="C3" s="6"/>
      <c r="G3" s="5"/>
      <c r="J3" s="4"/>
      <c r="K3" s="3"/>
      <c r="L3" s="3"/>
      <c r="M3" s="2"/>
      <c r="N3" s="2"/>
      <c r="O3" s="2"/>
      <c r="P3" s="2"/>
    </row>
    <row r="4" spans="1:16" s="1" customFormat="1" ht="12.75" x14ac:dyDescent="0.2">
      <c r="A4" s="143"/>
      <c r="C4" s="6"/>
      <c r="G4" s="5"/>
      <c r="J4" s="4"/>
      <c r="K4" s="3"/>
      <c r="L4" s="3"/>
      <c r="M4" s="2"/>
      <c r="N4" s="2"/>
      <c r="O4" s="2"/>
      <c r="P4" s="2"/>
    </row>
    <row r="5" spans="1:16" s="1" customFormat="1" ht="12.75" x14ac:dyDescent="0.2">
      <c r="A5" s="143"/>
      <c r="C5" s="6"/>
      <c r="G5" s="5"/>
      <c r="J5" s="4"/>
      <c r="K5" s="3"/>
      <c r="L5" s="3"/>
      <c r="M5" s="2"/>
      <c r="N5" s="2"/>
      <c r="O5" s="2"/>
      <c r="P5" s="2"/>
    </row>
    <row r="6" spans="1:16" s="207" customFormat="1" ht="19.5" x14ac:dyDescent="0.3">
      <c r="A6" s="204"/>
      <c r="B6" s="205" t="s">
        <v>35</v>
      </c>
      <c r="C6" s="206"/>
      <c r="G6" s="208"/>
      <c r="J6" s="209"/>
      <c r="K6" s="210"/>
      <c r="L6" s="210"/>
      <c r="M6" s="211"/>
      <c r="N6" s="211"/>
      <c r="O6" s="211"/>
      <c r="P6" s="211"/>
    </row>
    <row r="7" spans="1:16" s="1" customFormat="1" ht="13.5" thickBot="1" x14ac:dyDescent="0.25">
      <c r="A7" s="429"/>
      <c r="C7" s="6"/>
      <c r="G7" s="5"/>
      <c r="J7" s="4"/>
      <c r="K7" s="3"/>
      <c r="L7" s="3"/>
      <c r="M7" s="2"/>
      <c r="N7" s="2"/>
      <c r="O7" s="2"/>
      <c r="P7" s="2"/>
    </row>
    <row r="8" spans="1:16" s="160" customFormat="1" ht="15" customHeight="1" x14ac:dyDescent="0.2">
      <c r="A8" s="747" t="s">
        <v>263</v>
      </c>
      <c r="B8" s="805" t="s">
        <v>89</v>
      </c>
      <c r="C8" s="801" t="s">
        <v>88</v>
      </c>
      <c r="D8" s="803" t="s">
        <v>87</v>
      </c>
      <c r="E8" s="799" t="s">
        <v>86</v>
      </c>
      <c r="F8" s="805" t="s">
        <v>85</v>
      </c>
      <c r="G8" s="801" t="s">
        <v>84</v>
      </c>
      <c r="H8" s="799" t="s">
        <v>83</v>
      </c>
      <c r="I8" s="801" t="s">
        <v>82</v>
      </c>
    </row>
    <row r="9" spans="1:16" s="160" customFormat="1" ht="36.75" customHeight="1" thickBot="1" x14ac:dyDescent="0.25">
      <c r="A9" s="747"/>
      <c r="B9" s="800"/>
      <c r="C9" s="806"/>
      <c r="D9" s="804"/>
      <c r="E9" s="800"/>
      <c r="F9" s="800"/>
      <c r="G9" s="806"/>
      <c r="H9" s="800"/>
      <c r="I9" s="802"/>
      <c r="N9" s="143"/>
    </row>
    <row r="10" spans="1:16" s="143" customFormat="1" ht="20.100000000000001" customHeight="1" thickBot="1" x14ac:dyDescent="0.25">
      <c r="A10" s="747"/>
      <c r="B10" s="161"/>
      <c r="C10" s="162"/>
      <c r="D10" s="163" t="s">
        <v>91</v>
      </c>
      <c r="E10" s="164" t="s">
        <v>81</v>
      </c>
      <c r="F10" s="164" t="s">
        <v>7</v>
      </c>
      <c r="G10" s="167" t="s">
        <v>90</v>
      </c>
      <c r="H10" s="164" t="s">
        <v>1</v>
      </c>
      <c r="I10" s="162" t="s">
        <v>1</v>
      </c>
    </row>
    <row r="11" spans="1:16" s="160" customFormat="1" ht="30" customHeight="1" x14ac:dyDescent="0.2">
      <c r="A11" s="747"/>
      <c r="B11" s="168" t="s">
        <v>80</v>
      </c>
      <c r="C11" s="169"/>
      <c r="D11" s="183">
        <f>'306'!D11</f>
        <v>3</v>
      </c>
      <c r="E11" s="183"/>
      <c r="F11" s="183">
        <f>'306'!F11</f>
        <v>400</v>
      </c>
      <c r="G11" s="184"/>
      <c r="H11" s="185"/>
      <c r="I11" s="186"/>
      <c r="J11" s="165"/>
      <c r="N11" s="166"/>
    </row>
    <row r="12" spans="1:16" s="160" customFormat="1" ht="30" customHeight="1" x14ac:dyDescent="0.2">
      <c r="A12" s="747"/>
      <c r="B12" s="170" t="s">
        <v>79</v>
      </c>
      <c r="C12" s="171"/>
      <c r="D12" s="188">
        <f>'306'!D12</f>
        <v>6</v>
      </c>
      <c r="E12" s="188"/>
      <c r="F12" s="188">
        <f>'306'!F12</f>
        <v>650</v>
      </c>
      <c r="G12" s="189"/>
      <c r="H12" s="190"/>
      <c r="I12" s="191"/>
      <c r="J12" s="165"/>
      <c r="N12" s="166"/>
    </row>
    <row r="13" spans="1:16" s="160" customFormat="1" ht="30" customHeight="1" x14ac:dyDescent="0.2">
      <c r="A13" s="747"/>
      <c r="B13" s="170" t="s">
        <v>78</v>
      </c>
      <c r="C13" s="171"/>
      <c r="D13" s="188">
        <f>'306'!D13</f>
        <v>4</v>
      </c>
      <c r="E13" s="188"/>
      <c r="F13" s="188">
        <f>'306'!F13</f>
        <v>700</v>
      </c>
      <c r="G13" s="189"/>
      <c r="H13" s="190"/>
      <c r="I13" s="191"/>
      <c r="J13" s="165"/>
      <c r="N13" s="166"/>
    </row>
    <row r="14" spans="1:16" s="160" customFormat="1" ht="30" customHeight="1" x14ac:dyDescent="0.2">
      <c r="A14" s="747"/>
      <c r="B14" s="170" t="s">
        <v>77</v>
      </c>
      <c r="C14" s="172"/>
      <c r="D14" s="188">
        <f>'306'!D14</f>
        <v>2</v>
      </c>
      <c r="E14" s="188"/>
      <c r="F14" s="188">
        <f>'306'!F14</f>
        <v>500</v>
      </c>
      <c r="G14" s="189"/>
      <c r="H14" s="190"/>
      <c r="I14" s="191"/>
      <c r="J14" s="165"/>
      <c r="N14" s="166"/>
    </row>
    <row r="15" spans="1:16" s="160" customFormat="1" ht="30" customHeight="1" thickBot="1" x14ac:dyDescent="0.25">
      <c r="A15" s="747"/>
      <c r="B15" s="173" t="s">
        <v>68</v>
      </c>
      <c r="C15" s="174"/>
      <c r="D15" s="193">
        <f>'306'!D15</f>
        <v>2.6</v>
      </c>
      <c r="E15" s="193"/>
      <c r="F15" s="193">
        <f>'306'!F15</f>
        <v>560</v>
      </c>
      <c r="G15" s="194"/>
      <c r="H15" s="195"/>
      <c r="I15" s="196"/>
      <c r="J15" s="165"/>
      <c r="N15" s="166"/>
    </row>
    <row r="16" spans="1:16" s="160" customFormat="1" ht="30" customHeight="1" thickBot="1" x14ac:dyDescent="0.25">
      <c r="B16" s="203" t="s">
        <v>92</v>
      </c>
      <c r="C16" s="144"/>
      <c r="D16" s="198"/>
      <c r="E16" s="198"/>
      <c r="F16" s="199"/>
      <c r="G16" s="200"/>
      <c r="H16" s="433">
        <f>'306'!H16</f>
        <v>300000</v>
      </c>
      <c r="I16" s="202"/>
      <c r="J16" s="165"/>
    </row>
    <row r="17" spans="2:6" s="160" customFormat="1" ht="12" x14ac:dyDescent="0.2">
      <c r="B17" s="155" t="s">
        <v>75</v>
      </c>
      <c r="E17" s="143"/>
      <c r="F17" s="143"/>
    </row>
    <row r="19" spans="2:6" x14ac:dyDescent="0.2">
      <c r="B19" s="1"/>
    </row>
  </sheetData>
  <sheetProtection password="A501" sheet="1" objects="1" scenarios="1"/>
  <mergeCells count="9">
    <mergeCell ref="G8:G9"/>
    <mergeCell ref="H8:H9"/>
    <mergeCell ref="I8:I9"/>
    <mergeCell ref="A8:A15"/>
    <mergeCell ref="B8:B9"/>
    <mergeCell ref="C8:C9"/>
    <mergeCell ref="D8:D9"/>
    <mergeCell ref="E8:E9"/>
    <mergeCell ref="F8:F9"/>
  </mergeCells>
  <pageMargins left="0.78740157480314965" right="0.19685039370078741" top="0.78740157480314965" bottom="0.78740157480314965" header="0.31496062992125984" footer="0.31496062992125984"/>
  <pageSetup paperSize="9" scale="91" orientation="portrait" r:id="rId1"/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3</xdr:col>
                    <xdr:colOff>628650</xdr:colOff>
                    <xdr:row>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>
                <anchor moveWithCells="1" sizeWithCells="1">
                  <from>
                    <xdr:col>6</xdr:col>
                    <xdr:colOff>228600</xdr:colOff>
                    <xdr:row>2</xdr:row>
                    <xdr:rowOff>0</xdr:rowOff>
                  </from>
                  <to>
                    <xdr:col>9</xdr:col>
                    <xdr:colOff>0</xdr:colOff>
                    <xdr:row>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74"/>
  <sheetViews>
    <sheetView showGridLines="0" showRowColHeaders="0" workbookViewId="0"/>
  </sheetViews>
  <sheetFormatPr baseColWidth="10" defaultRowHeight="14.25" x14ac:dyDescent="0.2"/>
  <cols>
    <col min="1" max="1" width="2.42578125" style="221" customWidth="1"/>
    <col min="2" max="2" width="35.7109375" style="217" customWidth="1"/>
    <col min="3" max="3" width="15.7109375" style="225" customWidth="1"/>
    <col min="4" max="4" width="15.7109375" style="216" customWidth="1"/>
    <col min="5" max="5" width="15.7109375" style="225" customWidth="1"/>
    <col min="6" max="6" width="4.5703125" style="225" customWidth="1"/>
    <col min="7" max="7" width="35.7109375" style="216" customWidth="1"/>
    <col min="8" max="10" width="15.7109375" style="216" customWidth="1"/>
    <col min="11" max="253" width="11.42578125" style="216"/>
    <col min="254" max="254" width="20.85546875" style="216" customWidth="1"/>
    <col min="255" max="255" width="7" style="216" customWidth="1"/>
    <col min="256" max="256" width="11.42578125" style="216"/>
    <col min="257" max="257" width="9.85546875" style="216" customWidth="1"/>
    <col min="258" max="258" width="1.7109375" style="216" customWidth="1"/>
    <col min="259" max="259" width="5.140625" style="216" customWidth="1"/>
    <col min="260" max="509" width="11.42578125" style="216"/>
    <col min="510" max="510" width="20.85546875" style="216" customWidth="1"/>
    <col min="511" max="511" width="7" style="216" customWidth="1"/>
    <col min="512" max="512" width="11.42578125" style="216"/>
    <col min="513" max="513" width="9.85546875" style="216" customWidth="1"/>
    <col min="514" max="514" width="1.7109375" style="216" customWidth="1"/>
    <col min="515" max="515" width="5.140625" style="216" customWidth="1"/>
    <col min="516" max="765" width="11.42578125" style="216"/>
    <col min="766" max="766" width="20.85546875" style="216" customWidth="1"/>
    <col min="767" max="767" width="7" style="216" customWidth="1"/>
    <col min="768" max="768" width="11.42578125" style="216"/>
    <col min="769" max="769" width="9.85546875" style="216" customWidth="1"/>
    <col min="770" max="770" width="1.7109375" style="216" customWidth="1"/>
    <col min="771" max="771" width="5.140625" style="216" customWidth="1"/>
    <col min="772" max="1021" width="11.42578125" style="216"/>
    <col min="1022" max="1022" width="20.85546875" style="216" customWidth="1"/>
    <col min="1023" max="1023" width="7" style="216" customWidth="1"/>
    <col min="1024" max="1024" width="11.42578125" style="216"/>
    <col min="1025" max="1025" width="9.85546875" style="216" customWidth="1"/>
    <col min="1026" max="1026" width="1.7109375" style="216" customWidth="1"/>
    <col min="1027" max="1027" width="5.140625" style="216" customWidth="1"/>
    <col min="1028" max="1277" width="11.42578125" style="216"/>
    <col min="1278" max="1278" width="20.85546875" style="216" customWidth="1"/>
    <col min="1279" max="1279" width="7" style="216" customWidth="1"/>
    <col min="1280" max="1280" width="11.42578125" style="216"/>
    <col min="1281" max="1281" width="9.85546875" style="216" customWidth="1"/>
    <col min="1282" max="1282" width="1.7109375" style="216" customWidth="1"/>
    <col min="1283" max="1283" width="5.140625" style="216" customWidth="1"/>
    <col min="1284" max="1533" width="11.42578125" style="216"/>
    <col min="1534" max="1534" width="20.85546875" style="216" customWidth="1"/>
    <col min="1535" max="1535" width="7" style="216" customWidth="1"/>
    <col min="1536" max="1536" width="11.42578125" style="216"/>
    <col min="1537" max="1537" width="9.85546875" style="216" customWidth="1"/>
    <col min="1538" max="1538" width="1.7109375" style="216" customWidth="1"/>
    <col min="1539" max="1539" width="5.140625" style="216" customWidth="1"/>
    <col min="1540" max="1789" width="11.42578125" style="216"/>
    <col min="1790" max="1790" width="20.85546875" style="216" customWidth="1"/>
    <col min="1791" max="1791" width="7" style="216" customWidth="1"/>
    <col min="1792" max="1792" width="11.42578125" style="216"/>
    <col min="1793" max="1793" width="9.85546875" style="216" customWidth="1"/>
    <col min="1794" max="1794" width="1.7109375" style="216" customWidth="1"/>
    <col min="1795" max="1795" width="5.140625" style="216" customWidth="1"/>
    <col min="1796" max="2045" width="11.42578125" style="216"/>
    <col min="2046" max="2046" width="20.85546875" style="216" customWidth="1"/>
    <col min="2047" max="2047" width="7" style="216" customWidth="1"/>
    <col min="2048" max="2048" width="11.42578125" style="216"/>
    <col min="2049" max="2049" width="9.85546875" style="216" customWidth="1"/>
    <col min="2050" max="2050" width="1.7109375" style="216" customWidth="1"/>
    <col min="2051" max="2051" width="5.140625" style="216" customWidth="1"/>
    <col min="2052" max="2301" width="11.42578125" style="216"/>
    <col min="2302" max="2302" width="20.85546875" style="216" customWidth="1"/>
    <col min="2303" max="2303" width="7" style="216" customWidth="1"/>
    <col min="2304" max="2304" width="11.42578125" style="216"/>
    <col min="2305" max="2305" width="9.85546875" style="216" customWidth="1"/>
    <col min="2306" max="2306" width="1.7109375" style="216" customWidth="1"/>
    <col min="2307" max="2307" width="5.140625" style="216" customWidth="1"/>
    <col min="2308" max="2557" width="11.42578125" style="216"/>
    <col min="2558" max="2558" width="20.85546875" style="216" customWidth="1"/>
    <col min="2559" max="2559" width="7" style="216" customWidth="1"/>
    <col min="2560" max="2560" width="11.42578125" style="216"/>
    <col min="2561" max="2561" width="9.85546875" style="216" customWidth="1"/>
    <col min="2562" max="2562" width="1.7109375" style="216" customWidth="1"/>
    <col min="2563" max="2563" width="5.140625" style="216" customWidth="1"/>
    <col min="2564" max="2813" width="11.42578125" style="216"/>
    <col min="2814" max="2814" width="20.85546875" style="216" customWidth="1"/>
    <col min="2815" max="2815" width="7" style="216" customWidth="1"/>
    <col min="2816" max="2816" width="11.42578125" style="216"/>
    <col min="2817" max="2817" width="9.85546875" style="216" customWidth="1"/>
    <col min="2818" max="2818" width="1.7109375" style="216" customWidth="1"/>
    <col min="2819" max="2819" width="5.140625" style="216" customWidth="1"/>
    <col min="2820" max="3069" width="11.42578125" style="216"/>
    <col min="3070" max="3070" width="20.85546875" style="216" customWidth="1"/>
    <col min="3071" max="3071" width="7" style="216" customWidth="1"/>
    <col min="3072" max="3072" width="11.42578125" style="216"/>
    <col min="3073" max="3073" width="9.85546875" style="216" customWidth="1"/>
    <col min="3074" max="3074" width="1.7109375" style="216" customWidth="1"/>
    <col min="3075" max="3075" width="5.140625" style="216" customWidth="1"/>
    <col min="3076" max="3325" width="11.42578125" style="216"/>
    <col min="3326" max="3326" width="20.85546875" style="216" customWidth="1"/>
    <col min="3327" max="3327" width="7" style="216" customWidth="1"/>
    <col min="3328" max="3328" width="11.42578125" style="216"/>
    <col min="3329" max="3329" width="9.85546875" style="216" customWidth="1"/>
    <col min="3330" max="3330" width="1.7109375" style="216" customWidth="1"/>
    <col min="3331" max="3331" width="5.140625" style="216" customWidth="1"/>
    <col min="3332" max="3581" width="11.42578125" style="216"/>
    <col min="3582" max="3582" width="20.85546875" style="216" customWidth="1"/>
    <col min="3583" max="3583" width="7" style="216" customWidth="1"/>
    <col min="3584" max="3584" width="11.42578125" style="216"/>
    <col min="3585" max="3585" width="9.85546875" style="216" customWidth="1"/>
    <col min="3586" max="3586" width="1.7109375" style="216" customWidth="1"/>
    <col min="3587" max="3587" width="5.140625" style="216" customWidth="1"/>
    <col min="3588" max="3837" width="11.42578125" style="216"/>
    <col min="3838" max="3838" width="20.85546875" style="216" customWidth="1"/>
    <col min="3839" max="3839" width="7" style="216" customWidth="1"/>
    <col min="3840" max="3840" width="11.42578125" style="216"/>
    <col min="3841" max="3841" width="9.85546875" style="216" customWidth="1"/>
    <col min="3842" max="3842" width="1.7109375" style="216" customWidth="1"/>
    <col min="3843" max="3843" width="5.140625" style="216" customWidth="1"/>
    <col min="3844" max="4093" width="11.42578125" style="216"/>
    <col min="4094" max="4094" width="20.85546875" style="216" customWidth="1"/>
    <col min="4095" max="4095" width="7" style="216" customWidth="1"/>
    <col min="4096" max="4096" width="11.42578125" style="216"/>
    <col min="4097" max="4097" width="9.85546875" style="216" customWidth="1"/>
    <col min="4098" max="4098" width="1.7109375" style="216" customWidth="1"/>
    <col min="4099" max="4099" width="5.140625" style="216" customWidth="1"/>
    <col min="4100" max="4349" width="11.42578125" style="216"/>
    <col min="4350" max="4350" width="20.85546875" style="216" customWidth="1"/>
    <col min="4351" max="4351" width="7" style="216" customWidth="1"/>
    <col min="4352" max="4352" width="11.42578125" style="216"/>
    <col min="4353" max="4353" width="9.85546875" style="216" customWidth="1"/>
    <col min="4354" max="4354" width="1.7109375" style="216" customWidth="1"/>
    <col min="4355" max="4355" width="5.140625" style="216" customWidth="1"/>
    <col min="4356" max="4605" width="11.42578125" style="216"/>
    <col min="4606" max="4606" width="20.85546875" style="216" customWidth="1"/>
    <col min="4607" max="4607" width="7" style="216" customWidth="1"/>
    <col min="4608" max="4608" width="11.42578125" style="216"/>
    <col min="4609" max="4609" width="9.85546875" style="216" customWidth="1"/>
    <col min="4610" max="4610" width="1.7109375" style="216" customWidth="1"/>
    <col min="4611" max="4611" width="5.140625" style="216" customWidth="1"/>
    <col min="4612" max="4861" width="11.42578125" style="216"/>
    <col min="4862" max="4862" width="20.85546875" style="216" customWidth="1"/>
    <col min="4863" max="4863" width="7" style="216" customWidth="1"/>
    <col min="4864" max="4864" width="11.42578125" style="216"/>
    <col min="4865" max="4865" width="9.85546875" style="216" customWidth="1"/>
    <col min="4866" max="4866" width="1.7109375" style="216" customWidth="1"/>
    <col min="4867" max="4867" width="5.140625" style="216" customWidth="1"/>
    <col min="4868" max="5117" width="11.42578125" style="216"/>
    <col min="5118" max="5118" width="20.85546875" style="216" customWidth="1"/>
    <col min="5119" max="5119" width="7" style="216" customWidth="1"/>
    <col min="5120" max="5120" width="11.42578125" style="216"/>
    <col min="5121" max="5121" width="9.85546875" style="216" customWidth="1"/>
    <col min="5122" max="5122" width="1.7109375" style="216" customWidth="1"/>
    <col min="5123" max="5123" width="5.140625" style="216" customWidth="1"/>
    <col min="5124" max="5373" width="11.42578125" style="216"/>
    <col min="5374" max="5374" width="20.85546875" style="216" customWidth="1"/>
    <col min="5375" max="5375" width="7" style="216" customWidth="1"/>
    <col min="5376" max="5376" width="11.42578125" style="216"/>
    <col min="5377" max="5377" width="9.85546875" style="216" customWidth="1"/>
    <col min="5378" max="5378" width="1.7109375" style="216" customWidth="1"/>
    <col min="5379" max="5379" width="5.140625" style="216" customWidth="1"/>
    <col min="5380" max="5629" width="11.42578125" style="216"/>
    <col min="5630" max="5630" width="20.85546875" style="216" customWidth="1"/>
    <col min="5631" max="5631" width="7" style="216" customWidth="1"/>
    <col min="5632" max="5632" width="11.42578125" style="216"/>
    <col min="5633" max="5633" width="9.85546875" style="216" customWidth="1"/>
    <col min="5634" max="5634" width="1.7109375" style="216" customWidth="1"/>
    <col min="5635" max="5635" width="5.140625" style="216" customWidth="1"/>
    <col min="5636" max="5885" width="11.42578125" style="216"/>
    <col min="5886" max="5886" width="20.85546875" style="216" customWidth="1"/>
    <col min="5887" max="5887" width="7" style="216" customWidth="1"/>
    <col min="5888" max="5888" width="11.42578125" style="216"/>
    <col min="5889" max="5889" width="9.85546875" style="216" customWidth="1"/>
    <col min="5890" max="5890" width="1.7109375" style="216" customWidth="1"/>
    <col min="5891" max="5891" width="5.140625" style="216" customWidth="1"/>
    <col min="5892" max="6141" width="11.42578125" style="216"/>
    <col min="6142" max="6142" width="20.85546875" style="216" customWidth="1"/>
    <col min="6143" max="6143" width="7" style="216" customWidth="1"/>
    <col min="6144" max="6144" width="11.42578125" style="216"/>
    <col min="6145" max="6145" width="9.85546875" style="216" customWidth="1"/>
    <col min="6146" max="6146" width="1.7109375" style="216" customWidth="1"/>
    <col min="6147" max="6147" width="5.140625" style="216" customWidth="1"/>
    <col min="6148" max="6397" width="11.42578125" style="216"/>
    <col min="6398" max="6398" width="20.85546875" style="216" customWidth="1"/>
    <col min="6399" max="6399" width="7" style="216" customWidth="1"/>
    <col min="6400" max="6400" width="11.42578125" style="216"/>
    <col min="6401" max="6401" width="9.85546875" style="216" customWidth="1"/>
    <col min="6402" max="6402" width="1.7109375" style="216" customWidth="1"/>
    <col min="6403" max="6403" width="5.140625" style="216" customWidth="1"/>
    <col min="6404" max="6653" width="11.42578125" style="216"/>
    <col min="6654" max="6654" width="20.85546875" style="216" customWidth="1"/>
    <col min="6655" max="6655" width="7" style="216" customWidth="1"/>
    <col min="6656" max="6656" width="11.42578125" style="216"/>
    <col min="6657" max="6657" width="9.85546875" style="216" customWidth="1"/>
    <col min="6658" max="6658" width="1.7109375" style="216" customWidth="1"/>
    <col min="6659" max="6659" width="5.140625" style="216" customWidth="1"/>
    <col min="6660" max="6909" width="11.42578125" style="216"/>
    <col min="6910" max="6910" width="20.85546875" style="216" customWidth="1"/>
    <col min="6911" max="6911" width="7" style="216" customWidth="1"/>
    <col min="6912" max="6912" width="11.42578125" style="216"/>
    <col min="6913" max="6913" width="9.85546875" style="216" customWidth="1"/>
    <col min="6914" max="6914" width="1.7109375" style="216" customWidth="1"/>
    <col min="6915" max="6915" width="5.140625" style="216" customWidth="1"/>
    <col min="6916" max="7165" width="11.42578125" style="216"/>
    <col min="7166" max="7166" width="20.85546875" style="216" customWidth="1"/>
    <col min="7167" max="7167" width="7" style="216" customWidth="1"/>
    <col min="7168" max="7168" width="11.42578125" style="216"/>
    <col min="7169" max="7169" width="9.85546875" style="216" customWidth="1"/>
    <col min="7170" max="7170" width="1.7109375" style="216" customWidth="1"/>
    <col min="7171" max="7171" width="5.140625" style="216" customWidth="1"/>
    <col min="7172" max="7421" width="11.42578125" style="216"/>
    <col min="7422" max="7422" width="20.85546875" style="216" customWidth="1"/>
    <col min="7423" max="7423" width="7" style="216" customWidth="1"/>
    <col min="7424" max="7424" width="11.42578125" style="216"/>
    <col min="7425" max="7425" width="9.85546875" style="216" customWidth="1"/>
    <col min="7426" max="7426" width="1.7109375" style="216" customWidth="1"/>
    <col min="7427" max="7427" width="5.140625" style="216" customWidth="1"/>
    <col min="7428" max="7677" width="11.42578125" style="216"/>
    <col min="7678" max="7678" width="20.85546875" style="216" customWidth="1"/>
    <col min="7679" max="7679" width="7" style="216" customWidth="1"/>
    <col min="7680" max="7680" width="11.42578125" style="216"/>
    <col min="7681" max="7681" width="9.85546875" style="216" customWidth="1"/>
    <col min="7682" max="7682" width="1.7109375" style="216" customWidth="1"/>
    <col min="7683" max="7683" width="5.140625" style="216" customWidth="1"/>
    <col min="7684" max="7933" width="11.42578125" style="216"/>
    <col min="7934" max="7934" width="20.85546875" style="216" customWidth="1"/>
    <col min="7935" max="7935" width="7" style="216" customWidth="1"/>
    <col min="7936" max="7936" width="11.42578125" style="216"/>
    <col min="7937" max="7937" width="9.85546875" style="216" customWidth="1"/>
    <col min="7938" max="7938" width="1.7109375" style="216" customWidth="1"/>
    <col min="7939" max="7939" width="5.140625" style="216" customWidth="1"/>
    <col min="7940" max="8189" width="11.42578125" style="216"/>
    <col min="8190" max="8190" width="20.85546875" style="216" customWidth="1"/>
    <col min="8191" max="8191" width="7" style="216" customWidth="1"/>
    <col min="8192" max="8192" width="11.42578125" style="216"/>
    <col min="8193" max="8193" width="9.85546875" style="216" customWidth="1"/>
    <col min="8194" max="8194" width="1.7109375" style="216" customWidth="1"/>
    <col min="8195" max="8195" width="5.140625" style="216" customWidth="1"/>
    <col min="8196" max="8445" width="11.42578125" style="216"/>
    <col min="8446" max="8446" width="20.85546875" style="216" customWidth="1"/>
    <col min="8447" max="8447" width="7" style="216" customWidth="1"/>
    <col min="8448" max="8448" width="11.42578125" style="216"/>
    <col min="8449" max="8449" width="9.85546875" style="216" customWidth="1"/>
    <col min="8450" max="8450" width="1.7109375" style="216" customWidth="1"/>
    <col min="8451" max="8451" width="5.140625" style="216" customWidth="1"/>
    <col min="8452" max="8701" width="11.42578125" style="216"/>
    <col min="8702" max="8702" width="20.85546875" style="216" customWidth="1"/>
    <col min="8703" max="8703" width="7" style="216" customWidth="1"/>
    <col min="8704" max="8704" width="11.42578125" style="216"/>
    <col min="8705" max="8705" width="9.85546875" style="216" customWidth="1"/>
    <col min="8706" max="8706" width="1.7109375" style="216" customWidth="1"/>
    <col min="8707" max="8707" width="5.140625" style="216" customWidth="1"/>
    <col min="8708" max="8957" width="11.42578125" style="216"/>
    <col min="8958" max="8958" width="20.85546875" style="216" customWidth="1"/>
    <col min="8959" max="8959" width="7" style="216" customWidth="1"/>
    <col min="8960" max="8960" width="11.42578125" style="216"/>
    <col min="8961" max="8961" width="9.85546875" style="216" customWidth="1"/>
    <col min="8962" max="8962" width="1.7109375" style="216" customWidth="1"/>
    <col min="8963" max="8963" width="5.140625" style="216" customWidth="1"/>
    <col min="8964" max="9213" width="11.42578125" style="216"/>
    <col min="9214" max="9214" width="20.85546875" style="216" customWidth="1"/>
    <col min="9215" max="9215" width="7" style="216" customWidth="1"/>
    <col min="9216" max="9216" width="11.42578125" style="216"/>
    <col min="9217" max="9217" width="9.85546875" style="216" customWidth="1"/>
    <col min="9218" max="9218" width="1.7109375" style="216" customWidth="1"/>
    <col min="9219" max="9219" width="5.140625" style="216" customWidth="1"/>
    <col min="9220" max="9469" width="11.42578125" style="216"/>
    <col min="9470" max="9470" width="20.85546875" style="216" customWidth="1"/>
    <col min="9471" max="9471" width="7" style="216" customWidth="1"/>
    <col min="9472" max="9472" width="11.42578125" style="216"/>
    <col min="9473" max="9473" width="9.85546875" style="216" customWidth="1"/>
    <col min="9474" max="9474" width="1.7109375" style="216" customWidth="1"/>
    <col min="9475" max="9475" width="5.140625" style="216" customWidth="1"/>
    <col min="9476" max="9725" width="11.42578125" style="216"/>
    <col min="9726" max="9726" width="20.85546875" style="216" customWidth="1"/>
    <col min="9727" max="9727" width="7" style="216" customWidth="1"/>
    <col min="9728" max="9728" width="11.42578125" style="216"/>
    <col min="9729" max="9729" width="9.85546875" style="216" customWidth="1"/>
    <col min="9730" max="9730" width="1.7109375" style="216" customWidth="1"/>
    <col min="9731" max="9731" width="5.140625" style="216" customWidth="1"/>
    <col min="9732" max="9981" width="11.42578125" style="216"/>
    <col min="9982" max="9982" width="20.85546875" style="216" customWidth="1"/>
    <col min="9983" max="9983" width="7" style="216" customWidth="1"/>
    <col min="9984" max="9984" width="11.42578125" style="216"/>
    <col min="9985" max="9985" width="9.85546875" style="216" customWidth="1"/>
    <col min="9986" max="9986" width="1.7109375" style="216" customWidth="1"/>
    <col min="9987" max="9987" width="5.140625" style="216" customWidth="1"/>
    <col min="9988" max="10237" width="11.42578125" style="216"/>
    <col min="10238" max="10238" width="20.85546875" style="216" customWidth="1"/>
    <col min="10239" max="10239" width="7" style="216" customWidth="1"/>
    <col min="10240" max="10240" width="11.42578125" style="216"/>
    <col min="10241" max="10241" width="9.85546875" style="216" customWidth="1"/>
    <col min="10242" max="10242" width="1.7109375" style="216" customWidth="1"/>
    <col min="10243" max="10243" width="5.140625" style="216" customWidth="1"/>
    <col min="10244" max="10493" width="11.42578125" style="216"/>
    <col min="10494" max="10494" width="20.85546875" style="216" customWidth="1"/>
    <col min="10495" max="10495" width="7" style="216" customWidth="1"/>
    <col min="10496" max="10496" width="11.42578125" style="216"/>
    <col min="10497" max="10497" width="9.85546875" style="216" customWidth="1"/>
    <col min="10498" max="10498" width="1.7109375" style="216" customWidth="1"/>
    <col min="10499" max="10499" width="5.140625" style="216" customWidth="1"/>
    <col min="10500" max="10749" width="11.42578125" style="216"/>
    <col min="10750" max="10750" width="20.85546875" style="216" customWidth="1"/>
    <col min="10751" max="10751" width="7" style="216" customWidth="1"/>
    <col min="10752" max="10752" width="11.42578125" style="216"/>
    <col min="10753" max="10753" width="9.85546875" style="216" customWidth="1"/>
    <col min="10754" max="10754" width="1.7109375" style="216" customWidth="1"/>
    <col min="10755" max="10755" width="5.140625" style="216" customWidth="1"/>
    <col min="10756" max="11005" width="11.42578125" style="216"/>
    <col min="11006" max="11006" width="20.85546875" style="216" customWidth="1"/>
    <col min="11007" max="11007" width="7" style="216" customWidth="1"/>
    <col min="11008" max="11008" width="11.42578125" style="216"/>
    <col min="11009" max="11009" width="9.85546875" style="216" customWidth="1"/>
    <col min="11010" max="11010" width="1.7109375" style="216" customWidth="1"/>
    <col min="11011" max="11011" width="5.140625" style="216" customWidth="1"/>
    <col min="11012" max="11261" width="11.42578125" style="216"/>
    <col min="11262" max="11262" width="20.85546875" style="216" customWidth="1"/>
    <col min="11263" max="11263" width="7" style="216" customWidth="1"/>
    <col min="11264" max="11264" width="11.42578125" style="216"/>
    <col min="11265" max="11265" width="9.85546875" style="216" customWidth="1"/>
    <col min="11266" max="11266" width="1.7109375" style="216" customWidth="1"/>
    <col min="11267" max="11267" width="5.140625" style="216" customWidth="1"/>
    <col min="11268" max="11517" width="11.42578125" style="216"/>
    <col min="11518" max="11518" width="20.85546875" style="216" customWidth="1"/>
    <col min="11519" max="11519" width="7" style="216" customWidth="1"/>
    <col min="11520" max="11520" width="11.42578125" style="216"/>
    <col min="11521" max="11521" width="9.85546875" style="216" customWidth="1"/>
    <col min="11522" max="11522" width="1.7109375" style="216" customWidth="1"/>
    <col min="11523" max="11523" width="5.140625" style="216" customWidth="1"/>
    <col min="11524" max="11773" width="11.42578125" style="216"/>
    <col min="11774" max="11774" width="20.85546875" style="216" customWidth="1"/>
    <col min="11775" max="11775" width="7" style="216" customWidth="1"/>
    <col min="11776" max="11776" width="11.42578125" style="216"/>
    <col min="11777" max="11777" width="9.85546875" style="216" customWidth="1"/>
    <col min="11778" max="11778" width="1.7109375" style="216" customWidth="1"/>
    <col min="11779" max="11779" width="5.140625" style="216" customWidth="1"/>
    <col min="11780" max="12029" width="11.42578125" style="216"/>
    <col min="12030" max="12030" width="20.85546875" style="216" customWidth="1"/>
    <col min="12031" max="12031" width="7" style="216" customWidth="1"/>
    <col min="12032" max="12032" width="11.42578125" style="216"/>
    <col min="12033" max="12033" width="9.85546875" style="216" customWidth="1"/>
    <col min="12034" max="12034" width="1.7109375" style="216" customWidth="1"/>
    <col min="12035" max="12035" width="5.140625" style="216" customWidth="1"/>
    <col min="12036" max="12285" width="11.42578125" style="216"/>
    <col min="12286" max="12286" width="20.85546875" style="216" customWidth="1"/>
    <col min="12287" max="12287" width="7" style="216" customWidth="1"/>
    <col min="12288" max="12288" width="11.42578125" style="216"/>
    <col min="12289" max="12289" width="9.85546875" style="216" customWidth="1"/>
    <col min="12290" max="12290" width="1.7109375" style="216" customWidth="1"/>
    <col min="12291" max="12291" width="5.140625" style="216" customWidth="1"/>
    <col min="12292" max="12541" width="11.42578125" style="216"/>
    <col min="12542" max="12542" width="20.85546875" style="216" customWidth="1"/>
    <col min="12543" max="12543" width="7" style="216" customWidth="1"/>
    <col min="12544" max="12544" width="11.42578125" style="216"/>
    <col min="12545" max="12545" width="9.85546875" style="216" customWidth="1"/>
    <col min="12546" max="12546" width="1.7109375" style="216" customWidth="1"/>
    <col min="12547" max="12547" width="5.140625" style="216" customWidth="1"/>
    <col min="12548" max="12797" width="11.42578125" style="216"/>
    <col min="12798" max="12798" width="20.85546875" style="216" customWidth="1"/>
    <col min="12799" max="12799" width="7" style="216" customWidth="1"/>
    <col min="12800" max="12800" width="11.42578125" style="216"/>
    <col min="12801" max="12801" width="9.85546875" style="216" customWidth="1"/>
    <col min="12802" max="12802" width="1.7109375" style="216" customWidth="1"/>
    <col min="12803" max="12803" width="5.140625" style="216" customWidth="1"/>
    <col min="12804" max="13053" width="11.42578125" style="216"/>
    <col min="13054" max="13054" width="20.85546875" style="216" customWidth="1"/>
    <col min="13055" max="13055" width="7" style="216" customWidth="1"/>
    <col min="13056" max="13056" width="11.42578125" style="216"/>
    <col min="13057" max="13057" width="9.85546875" style="216" customWidth="1"/>
    <col min="13058" max="13058" width="1.7109375" style="216" customWidth="1"/>
    <col min="13059" max="13059" width="5.140625" style="216" customWidth="1"/>
    <col min="13060" max="13309" width="11.42578125" style="216"/>
    <col min="13310" max="13310" width="20.85546875" style="216" customWidth="1"/>
    <col min="13311" max="13311" width="7" style="216" customWidth="1"/>
    <col min="13312" max="13312" width="11.42578125" style="216"/>
    <col min="13313" max="13313" width="9.85546875" style="216" customWidth="1"/>
    <col min="13314" max="13314" width="1.7109375" style="216" customWidth="1"/>
    <col min="13315" max="13315" width="5.140625" style="216" customWidth="1"/>
    <col min="13316" max="13565" width="11.42578125" style="216"/>
    <col min="13566" max="13566" width="20.85546875" style="216" customWidth="1"/>
    <col min="13567" max="13567" width="7" style="216" customWidth="1"/>
    <col min="13568" max="13568" width="11.42578125" style="216"/>
    <col min="13569" max="13569" width="9.85546875" style="216" customWidth="1"/>
    <col min="13570" max="13570" width="1.7109375" style="216" customWidth="1"/>
    <col min="13571" max="13571" width="5.140625" style="216" customWidth="1"/>
    <col min="13572" max="13821" width="11.42578125" style="216"/>
    <col min="13822" max="13822" width="20.85546875" style="216" customWidth="1"/>
    <col min="13823" max="13823" width="7" style="216" customWidth="1"/>
    <col min="13824" max="13824" width="11.42578125" style="216"/>
    <col min="13825" max="13825" width="9.85546875" style="216" customWidth="1"/>
    <col min="13826" max="13826" width="1.7109375" style="216" customWidth="1"/>
    <col min="13827" max="13827" width="5.140625" style="216" customWidth="1"/>
    <col min="13828" max="14077" width="11.42578125" style="216"/>
    <col min="14078" max="14078" width="20.85546875" style="216" customWidth="1"/>
    <col min="14079" max="14079" width="7" style="216" customWidth="1"/>
    <col min="14080" max="14080" width="11.42578125" style="216"/>
    <col min="14081" max="14081" width="9.85546875" style="216" customWidth="1"/>
    <col min="14082" max="14082" width="1.7109375" style="216" customWidth="1"/>
    <col min="14083" max="14083" width="5.140625" style="216" customWidth="1"/>
    <col min="14084" max="14333" width="11.42578125" style="216"/>
    <col min="14334" max="14334" width="20.85546875" style="216" customWidth="1"/>
    <col min="14335" max="14335" width="7" style="216" customWidth="1"/>
    <col min="14336" max="14336" width="11.42578125" style="216"/>
    <col min="14337" max="14337" width="9.85546875" style="216" customWidth="1"/>
    <col min="14338" max="14338" width="1.7109375" style="216" customWidth="1"/>
    <col min="14339" max="14339" width="5.140625" style="216" customWidth="1"/>
    <col min="14340" max="14589" width="11.42578125" style="216"/>
    <col min="14590" max="14590" width="20.85546875" style="216" customWidth="1"/>
    <col min="14591" max="14591" width="7" style="216" customWidth="1"/>
    <col min="14592" max="14592" width="11.42578125" style="216"/>
    <col min="14593" max="14593" width="9.85546875" style="216" customWidth="1"/>
    <col min="14594" max="14594" width="1.7109375" style="216" customWidth="1"/>
    <col min="14595" max="14595" width="5.140625" style="216" customWidth="1"/>
    <col min="14596" max="14845" width="11.42578125" style="216"/>
    <col min="14846" max="14846" width="20.85546875" style="216" customWidth="1"/>
    <col min="14847" max="14847" width="7" style="216" customWidth="1"/>
    <col min="14848" max="14848" width="11.42578125" style="216"/>
    <col min="14849" max="14849" width="9.85546875" style="216" customWidth="1"/>
    <col min="14850" max="14850" width="1.7109375" style="216" customWidth="1"/>
    <col min="14851" max="14851" width="5.140625" style="216" customWidth="1"/>
    <col min="14852" max="15101" width="11.42578125" style="216"/>
    <col min="15102" max="15102" width="20.85546875" style="216" customWidth="1"/>
    <col min="15103" max="15103" width="7" style="216" customWidth="1"/>
    <col min="15104" max="15104" width="11.42578125" style="216"/>
    <col min="15105" max="15105" width="9.85546875" style="216" customWidth="1"/>
    <col min="15106" max="15106" width="1.7109375" style="216" customWidth="1"/>
    <col min="15107" max="15107" width="5.140625" style="216" customWidth="1"/>
    <col min="15108" max="15357" width="11.42578125" style="216"/>
    <col min="15358" max="15358" width="20.85546875" style="216" customWidth="1"/>
    <col min="15359" max="15359" width="7" style="216" customWidth="1"/>
    <col min="15360" max="15360" width="11.42578125" style="216"/>
    <col min="15361" max="15361" width="9.85546875" style="216" customWidth="1"/>
    <col min="15362" max="15362" width="1.7109375" style="216" customWidth="1"/>
    <col min="15363" max="15363" width="5.140625" style="216" customWidth="1"/>
    <col min="15364" max="15613" width="11.42578125" style="216"/>
    <col min="15614" max="15614" width="20.85546875" style="216" customWidth="1"/>
    <col min="15615" max="15615" width="7" style="216" customWidth="1"/>
    <col min="15616" max="15616" width="11.42578125" style="216"/>
    <col min="15617" max="15617" width="9.85546875" style="216" customWidth="1"/>
    <col min="15618" max="15618" width="1.7109375" style="216" customWidth="1"/>
    <col min="15619" max="15619" width="5.140625" style="216" customWidth="1"/>
    <col min="15620" max="15869" width="11.42578125" style="216"/>
    <col min="15870" max="15870" width="20.85546875" style="216" customWidth="1"/>
    <col min="15871" max="15871" width="7" style="216" customWidth="1"/>
    <col min="15872" max="15872" width="11.42578125" style="216"/>
    <col min="15873" max="15873" width="9.85546875" style="216" customWidth="1"/>
    <col min="15874" max="15874" width="1.7109375" style="216" customWidth="1"/>
    <col min="15875" max="15875" width="5.140625" style="216" customWidth="1"/>
    <col min="15876" max="16125" width="11.42578125" style="216"/>
    <col min="16126" max="16126" width="20.85546875" style="216" customWidth="1"/>
    <col min="16127" max="16127" width="7" style="216" customWidth="1"/>
    <col min="16128" max="16128" width="11.42578125" style="216"/>
    <col min="16129" max="16129" width="9.85546875" style="216" customWidth="1"/>
    <col min="16130" max="16130" width="1.7109375" style="216" customWidth="1"/>
    <col min="16131" max="16131" width="5.140625" style="216" customWidth="1"/>
    <col min="16132" max="16384" width="11.42578125" style="216"/>
  </cols>
  <sheetData>
    <row r="1" spans="1:12" s="1" customFormat="1" ht="12.75" x14ac:dyDescent="0.2">
      <c r="A1" s="219"/>
      <c r="G1" s="3"/>
      <c r="H1" s="3"/>
      <c r="I1" s="2"/>
      <c r="J1" s="2"/>
      <c r="K1" s="2"/>
      <c r="L1" s="2"/>
    </row>
    <row r="2" spans="1:12" s="1" customFormat="1" ht="12.75" x14ac:dyDescent="0.2">
      <c r="A2" s="219"/>
      <c r="G2" s="3"/>
      <c r="H2" s="3"/>
      <c r="I2" s="2"/>
      <c r="J2" s="2"/>
      <c r="K2" s="2"/>
      <c r="L2" s="2"/>
    </row>
    <row r="3" spans="1:12" s="1" customFormat="1" ht="12.75" x14ac:dyDescent="0.2">
      <c r="A3" s="219"/>
      <c r="G3" s="3"/>
      <c r="H3" s="3"/>
      <c r="I3" s="2"/>
      <c r="J3" s="2"/>
      <c r="K3" s="2"/>
      <c r="L3" s="2"/>
    </row>
    <row r="4" spans="1:12" s="1" customFormat="1" ht="12.75" x14ac:dyDescent="0.2">
      <c r="A4" s="219"/>
      <c r="G4" s="3"/>
      <c r="H4" s="3"/>
      <c r="I4" s="2"/>
      <c r="J4" s="2"/>
      <c r="K4" s="2"/>
      <c r="L4" s="2"/>
    </row>
    <row r="5" spans="1:12" s="260" customFormat="1" ht="19.5" x14ac:dyDescent="0.3">
      <c r="A5" s="257"/>
      <c r="B5" s="258" t="s">
        <v>221</v>
      </c>
      <c r="C5" s="259"/>
      <c r="E5" s="259"/>
      <c r="F5" s="259"/>
      <c r="G5" s="258" t="s">
        <v>221</v>
      </c>
    </row>
    <row r="6" spans="1:12" s="241" customFormat="1" ht="13.5" thickBot="1" x14ac:dyDescent="0.25">
      <c r="A6" s="261"/>
      <c r="B6" s="239"/>
      <c r="C6" s="249"/>
      <c r="E6" s="249"/>
      <c r="F6" s="249"/>
      <c r="G6" s="239"/>
    </row>
    <row r="7" spans="1:12" s="241" customFormat="1" ht="12.75" customHeight="1" x14ac:dyDescent="0.2">
      <c r="A7" s="787" t="s">
        <v>263</v>
      </c>
      <c r="B7" s="348" t="s">
        <v>133</v>
      </c>
      <c r="C7" s="349" t="s">
        <v>160</v>
      </c>
      <c r="D7" s="350"/>
      <c r="E7" s="351"/>
      <c r="F7" s="249"/>
      <c r="G7" s="348" t="s">
        <v>134</v>
      </c>
      <c r="H7" s="349" t="s">
        <v>161</v>
      </c>
      <c r="I7" s="350"/>
      <c r="J7" s="361"/>
    </row>
    <row r="8" spans="1:12" s="241" customFormat="1" ht="12.75" x14ac:dyDescent="0.2">
      <c r="A8" s="787"/>
      <c r="B8" s="352"/>
      <c r="C8" s="249"/>
      <c r="E8" s="353"/>
      <c r="F8" s="249"/>
      <c r="G8" s="362"/>
      <c r="J8" s="363"/>
    </row>
    <row r="9" spans="1:12" s="241" customFormat="1" ht="12.75" x14ac:dyDescent="0.2">
      <c r="A9" s="787"/>
      <c r="B9" s="352" t="s">
        <v>135</v>
      </c>
      <c r="C9" s="250">
        <v>5630</v>
      </c>
      <c r="D9" s="241" t="s">
        <v>1</v>
      </c>
      <c r="E9" s="354"/>
      <c r="F9" s="254"/>
      <c r="G9" s="352" t="s">
        <v>135</v>
      </c>
      <c r="H9" s="250">
        <v>5760</v>
      </c>
      <c r="I9" s="241" t="s">
        <v>1</v>
      </c>
      <c r="J9" s="363"/>
    </row>
    <row r="10" spans="1:12" s="241" customFormat="1" ht="12.75" x14ac:dyDescent="0.2">
      <c r="A10" s="787"/>
      <c r="B10" s="352" t="s">
        <v>136</v>
      </c>
      <c r="C10" s="250">
        <v>70</v>
      </c>
      <c r="D10" s="241" t="s">
        <v>127</v>
      </c>
      <c r="E10" s="354"/>
      <c r="F10" s="254"/>
      <c r="G10" s="352" t="s">
        <v>136</v>
      </c>
      <c r="H10" s="250">
        <v>71</v>
      </c>
      <c r="I10" s="241" t="s">
        <v>127</v>
      </c>
      <c r="J10" s="363"/>
    </row>
    <row r="11" spans="1:12" s="241" customFormat="1" ht="12.75" x14ac:dyDescent="0.2">
      <c r="A11" s="787"/>
      <c r="B11" s="352" t="s">
        <v>270</v>
      </c>
      <c r="C11" s="250">
        <v>630</v>
      </c>
      <c r="D11" s="241" t="s">
        <v>1</v>
      </c>
      <c r="E11" s="354"/>
      <c r="F11" s="254"/>
      <c r="G11" s="352" t="s">
        <v>270</v>
      </c>
      <c r="H11" s="250">
        <v>780</v>
      </c>
      <c r="I11" s="241" t="s">
        <v>1</v>
      </c>
      <c r="J11" s="363"/>
    </row>
    <row r="12" spans="1:12" s="241" customFormat="1" ht="12.75" x14ac:dyDescent="0.2">
      <c r="A12" s="787"/>
      <c r="B12" s="352" t="s">
        <v>272</v>
      </c>
      <c r="C12" s="250">
        <v>98000</v>
      </c>
      <c r="D12" s="241" t="s">
        <v>1</v>
      </c>
      <c r="E12" s="354"/>
      <c r="F12" s="254"/>
      <c r="G12" s="352" t="s">
        <v>289</v>
      </c>
      <c r="H12" s="250">
        <v>8200</v>
      </c>
      <c r="I12" s="241" t="s">
        <v>1</v>
      </c>
      <c r="J12" s="363"/>
    </row>
    <row r="13" spans="1:12" s="241" customFormat="1" ht="12.75" x14ac:dyDescent="0.2">
      <c r="A13" s="787"/>
      <c r="B13" s="352" t="s">
        <v>271</v>
      </c>
      <c r="C13" s="250">
        <v>3520</v>
      </c>
      <c r="D13" s="241" t="s">
        <v>267</v>
      </c>
      <c r="E13" s="354"/>
      <c r="F13" s="254"/>
      <c r="G13" s="352" t="s">
        <v>282</v>
      </c>
      <c r="H13" s="250">
        <v>260</v>
      </c>
      <c r="I13" s="241" t="s">
        <v>267</v>
      </c>
      <c r="J13" s="363"/>
    </row>
    <row r="14" spans="1:12" s="241" customFormat="1" ht="12.75" x14ac:dyDescent="0.2">
      <c r="A14" s="787"/>
      <c r="B14" s="352" t="s">
        <v>276</v>
      </c>
      <c r="C14" s="510">
        <f>ROUND(C12/C13,2)</f>
        <v>27.84</v>
      </c>
      <c r="D14" s="241" t="s">
        <v>1</v>
      </c>
      <c r="E14" s="354"/>
      <c r="F14" s="254"/>
      <c r="G14" s="352" t="s">
        <v>276</v>
      </c>
      <c r="H14" s="510">
        <f>ROUND(H12/H13,2)</f>
        <v>31.54</v>
      </c>
      <c r="I14" s="241" t="s">
        <v>1</v>
      </c>
      <c r="J14" s="363"/>
    </row>
    <row r="15" spans="1:12" s="241" customFormat="1" ht="12.75" x14ac:dyDescent="0.2">
      <c r="A15" s="787"/>
      <c r="B15" s="352" t="s">
        <v>278</v>
      </c>
      <c r="C15" s="250">
        <v>12</v>
      </c>
      <c r="D15" s="241" t="s">
        <v>267</v>
      </c>
      <c r="E15" s="354"/>
      <c r="F15" s="254"/>
      <c r="G15" s="352" t="s">
        <v>278</v>
      </c>
      <c r="H15" s="250">
        <v>15</v>
      </c>
      <c r="I15" s="241" t="s">
        <v>267</v>
      </c>
      <c r="J15" s="363"/>
    </row>
    <row r="16" spans="1:12" s="241" customFormat="1" ht="12.75" x14ac:dyDescent="0.2">
      <c r="A16" s="787"/>
      <c r="B16" s="352" t="s">
        <v>138</v>
      </c>
      <c r="C16" s="251">
        <v>72</v>
      </c>
      <c r="D16" s="241" t="s">
        <v>127</v>
      </c>
      <c r="E16" s="355"/>
      <c r="F16" s="255"/>
      <c r="G16" s="352" t="s">
        <v>138</v>
      </c>
      <c r="H16" s="251">
        <v>75</v>
      </c>
      <c r="I16" s="241" t="s">
        <v>127</v>
      </c>
      <c r="J16" s="363"/>
    </row>
    <row r="17" spans="1:10" s="241" customFormat="1" ht="12.75" x14ac:dyDescent="0.2">
      <c r="A17" s="787"/>
      <c r="B17" s="352" t="s">
        <v>273</v>
      </c>
      <c r="C17" s="252">
        <v>820</v>
      </c>
      <c r="D17" s="241" t="s">
        <v>1</v>
      </c>
      <c r="E17" s="356"/>
      <c r="F17" s="256"/>
      <c r="G17" s="352" t="s">
        <v>273</v>
      </c>
      <c r="H17" s="252">
        <v>790</v>
      </c>
      <c r="I17" s="241" t="s">
        <v>1</v>
      </c>
      <c r="J17" s="363"/>
    </row>
    <row r="18" spans="1:10" s="241" customFormat="1" ht="12.75" x14ac:dyDescent="0.2">
      <c r="A18" s="787"/>
      <c r="B18" s="352" t="s">
        <v>274</v>
      </c>
      <c r="C18" s="252">
        <v>110000</v>
      </c>
      <c r="D18" s="241" t="s">
        <v>1</v>
      </c>
      <c r="E18" s="356"/>
      <c r="F18" s="256"/>
      <c r="G18" s="352" t="s">
        <v>283</v>
      </c>
      <c r="H18" s="252">
        <v>9000</v>
      </c>
      <c r="I18" s="241" t="s">
        <v>1</v>
      </c>
      <c r="J18" s="363"/>
    </row>
    <row r="19" spans="1:10" s="241" customFormat="1" ht="12.75" x14ac:dyDescent="0.2">
      <c r="A19" s="787"/>
      <c r="B19" s="352" t="s">
        <v>275</v>
      </c>
      <c r="C19" s="252">
        <v>3600</v>
      </c>
      <c r="D19" s="241" t="s">
        <v>267</v>
      </c>
      <c r="E19" s="356"/>
      <c r="F19" s="256"/>
      <c r="G19" s="352" t="s">
        <v>284</v>
      </c>
      <c r="H19" s="252">
        <v>240</v>
      </c>
      <c r="I19" s="241" t="s">
        <v>267</v>
      </c>
      <c r="J19" s="363"/>
    </row>
    <row r="20" spans="1:10" s="241" customFormat="1" ht="12.75" x14ac:dyDescent="0.2">
      <c r="A20" s="787"/>
      <c r="B20" s="352" t="s">
        <v>277</v>
      </c>
      <c r="C20" s="231">
        <f>C18/C19</f>
        <v>30.555555555555557</v>
      </c>
      <c r="D20" s="241" t="s">
        <v>1</v>
      </c>
      <c r="E20" s="356"/>
      <c r="F20" s="256"/>
      <c r="G20" s="352" t="s">
        <v>277</v>
      </c>
      <c r="H20" s="231">
        <f>ROUND(H18/H19,2)</f>
        <v>37.5</v>
      </c>
      <c r="I20" s="241" t="s">
        <v>1</v>
      </c>
      <c r="J20" s="363"/>
    </row>
    <row r="21" spans="1:10" s="241" customFormat="1" ht="12.75" x14ac:dyDescent="0.2">
      <c r="A21" s="787"/>
      <c r="B21" s="352" t="s">
        <v>279</v>
      </c>
      <c r="C21" s="252">
        <v>14</v>
      </c>
      <c r="D21" s="241" t="s">
        <v>267</v>
      </c>
      <c r="E21" s="356"/>
      <c r="F21" s="256"/>
      <c r="G21" s="352" t="s">
        <v>279</v>
      </c>
      <c r="H21" s="252">
        <v>12</v>
      </c>
      <c r="I21" s="241" t="s">
        <v>267</v>
      </c>
      <c r="J21" s="363"/>
    </row>
    <row r="22" spans="1:10" s="241" customFormat="1" ht="12.75" x14ac:dyDescent="0.2">
      <c r="A22" s="787"/>
      <c r="B22" s="352" t="s">
        <v>141</v>
      </c>
      <c r="C22" s="252">
        <v>85</v>
      </c>
      <c r="D22" s="241" t="s">
        <v>127</v>
      </c>
      <c r="E22" s="356"/>
      <c r="F22" s="256"/>
      <c r="G22" s="352" t="s">
        <v>141</v>
      </c>
      <c r="H22" s="252">
        <v>88</v>
      </c>
      <c r="I22" s="241" t="s">
        <v>127</v>
      </c>
      <c r="J22" s="363"/>
    </row>
    <row r="23" spans="1:10" s="241" customFormat="1" ht="12.75" x14ac:dyDescent="0.2">
      <c r="A23" s="787"/>
      <c r="B23" s="352" t="s">
        <v>139</v>
      </c>
      <c r="C23" s="252">
        <v>1435</v>
      </c>
      <c r="D23" s="241" t="s">
        <v>1</v>
      </c>
      <c r="E23" s="356"/>
      <c r="F23" s="256"/>
      <c r="G23" s="352" t="s">
        <v>139</v>
      </c>
      <c r="H23" s="252">
        <v>1260</v>
      </c>
      <c r="I23" s="241" t="s">
        <v>1</v>
      </c>
      <c r="J23" s="363"/>
    </row>
    <row r="24" spans="1:10" s="241" customFormat="1" ht="12.75" x14ac:dyDescent="0.2">
      <c r="A24" s="787"/>
      <c r="B24" s="352" t="s">
        <v>146</v>
      </c>
      <c r="C24" s="252">
        <v>10</v>
      </c>
      <c r="D24" s="241" t="s">
        <v>127</v>
      </c>
      <c r="E24" s="356"/>
      <c r="F24" s="256"/>
      <c r="G24" s="352" t="s">
        <v>146</v>
      </c>
      <c r="H24" s="252">
        <v>9.5</v>
      </c>
      <c r="I24" s="241" t="s">
        <v>127</v>
      </c>
      <c r="J24" s="363"/>
    </row>
    <row r="25" spans="1:10" s="241" customFormat="1" ht="12.75" x14ac:dyDescent="0.2">
      <c r="A25" s="787"/>
      <c r="B25" s="352" t="s">
        <v>142</v>
      </c>
      <c r="C25" s="252">
        <v>260</v>
      </c>
      <c r="D25" s="241" t="s">
        <v>1</v>
      </c>
      <c r="E25" s="356"/>
      <c r="F25" s="256"/>
      <c r="G25" s="352" t="s">
        <v>142</v>
      </c>
      <c r="H25" s="252">
        <v>266</v>
      </c>
      <c r="I25" s="241" t="s">
        <v>1</v>
      </c>
      <c r="J25" s="363"/>
    </row>
    <row r="26" spans="1:10" s="241" customFormat="1" ht="12.75" x14ac:dyDescent="0.2">
      <c r="A26" s="787"/>
      <c r="B26" s="352" t="s">
        <v>124</v>
      </c>
      <c r="C26" s="252">
        <v>12</v>
      </c>
      <c r="D26" s="241" t="s">
        <v>127</v>
      </c>
      <c r="E26" s="356"/>
      <c r="F26" s="256"/>
      <c r="G26" s="352"/>
      <c r="H26" s="252"/>
      <c r="J26" s="363"/>
    </row>
    <row r="27" spans="1:10" s="241" customFormat="1" ht="12.75" x14ac:dyDescent="0.2">
      <c r="A27" s="787"/>
      <c r="B27" s="352" t="s">
        <v>125</v>
      </c>
      <c r="C27" s="252">
        <v>2</v>
      </c>
      <c r="D27" s="241" t="s">
        <v>127</v>
      </c>
      <c r="E27" s="356"/>
      <c r="F27" s="256"/>
      <c r="G27" s="352" t="s">
        <v>143</v>
      </c>
      <c r="H27" s="252">
        <v>0</v>
      </c>
      <c r="I27" s="241" t="s">
        <v>1</v>
      </c>
      <c r="J27" s="363"/>
    </row>
    <row r="28" spans="1:10" s="241" customFormat="1" ht="12.75" x14ac:dyDescent="0.2">
      <c r="A28" s="787"/>
      <c r="B28" s="352" t="s">
        <v>126</v>
      </c>
      <c r="C28" s="252">
        <v>5</v>
      </c>
      <c r="D28" s="241" t="s">
        <v>127</v>
      </c>
      <c r="E28" s="356"/>
      <c r="F28" s="256"/>
      <c r="G28" s="352" t="s">
        <v>144</v>
      </c>
      <c r="H28" s="252">
        <v>0</v>
      </c>
      <c r="I28" s="241" t="s">
        <v>1</v>
      </c>
      <c r="J28" s="363"/>
    </row>
    <row r="29" spans="1:10" s="241" customFormat="1" ht="12.75" x14ac:dyDescent="0.2">
      <c r="A29" s="787"/>
      <c r="B29" s="352"/>
      <c r="C29" s="252"/>
      <c r="E29" s="356"/>
      <c r="F29" s="256"/>
      <c r="G29" s="352"/>
      <c r="H29" s="252"/>
      <c r="J29" s="363"/>
    </row>
    <row r="30" spans="1:10" s="241" customFormat="1" ht="12.75" x14ac:dyDescent="0.2">
      <c r="A30" s="787"/>
      <c r="B30" s="352" t="s">
        <v>143</v>
      </c>
      <c r="C30" s="252">
        <v>0</v>
      </c>
      <c r="D30" s="241" t="s">
        <v>1</v>
      </c>
      <c r="E30" s="356"/>
      <c r="F30" s="256"/>
      <c r="G30" s="362"/>
      <c r="J30" s="363"/>
    </row>
    <row r="31" spans="1:10" s="241" customFormat="1" ht="12.75" x14ac:dyDescent="0.2">
      <c r="A31" s="787"/>
      <c r="B31" s="352" t="s">
        <v>144</v>
      </c>
      <c r="C31" s="252">
        <v>0</v>
      </c>
      <c r="D31" s="241" t="s">
        <v>1</v>
      </c>
      <c r="E31" s="356"/>
      <c r="F31" s="256"/>
      <c r="G31" s="362"/>
      <c r="J31" s="363"/>
    </row>
    <row r="32" spans="1:10" s="241" customFormat="1" ht="13.5" thickBot="1" x14ac:dyDescent="0.25">
      <c r="A32" s="787"/>
      <c r="B32" s="357"/>
      <c r="C32" s="358"/>
      <c r="D32" s="359"/>
      <c r="E32" s="360"/>
      <c r="F32" s="256"/>
      <c r="G32" s="364"/>
      <c r="H32" s="359"/>
      <c r="I32" s="359"/>
      <c r="J32" s="365"/>
    </row>
    <row r="33" spans="1:10" s="241" customFormat="1" ht="12.75" x14ac:dyDescent="0.2">
      <c r="A33" s="448"/>
      <c r="B33" s="239"/>
      <c r="C33" s="252"/>
      <c r="E33" s="256"/>
      <c r="F33" s="256"/>
    </row>
    <row r="34" spans="1:10" ht="12.75" x14ac:dyDescent="0.2">
      <c r="A34" s="246"/>
      <c r="B34" s="239"/>
      <c r="C34" s="234"/>
      <c r="D34" s="241"/>
      <c r="E34" s="234"/>
      <c r="F34" s="234"/>
      <c r="G34" s="242"/>
      <c r="H34" s="231"/>
      <c r="I34" s="241"/>
    </row>
    <row r="35" spans="1:10" ht="12.75" x14ac:dyDescent="0.2">
      <c r="A35" s="786"/>
      <c r="B35" s="217" t="s">
        <v>135</v>
      </c>
      <c r="C35" s="234">
        <f>ROUND(C9,2)</f>
        <v>5630</v>
      </c>
      <c r="D35" s="234"/>
      <c r="E35" s="234"/>
      <c r="F35" s="234"/>
      <c r="G35" s="217" t="s">
        <v>135</v>
      </c>
      <c r="H35" s="234">
        <f>ROUND(H9,2)</f>
        <v>5760</v>
      </c>
      <c r="I35" s="234"/>
      <c r="J35" s="234"/>
    </row>
    <row r="36" spans="1:10" ht="12.75" x14ac:dyDescent="0.2">
      <c r="A36" s="786"/>
      <c r="B36" s="217" t="s">
        <v>147</v>
      </c>
      <c r="C36" s="227">
        <f>ROUND(C9*C10/100,2)</f>
        <v>3941</v>
      </c>
      <c r="D36" s="227"/>
      <c r="E36" s="234"/>
      <c r="F36" s="234"/>
      <c r="G36" s="217" t="s">
        <v>147</v>
      </c>
      <c r="H36" s="227">
        <f>ROUND(H9*H10/100,2)</f>
        <v>4089.6</v>
      </c>
      <c r="I36" s="227"/>
      <c r="J36" s="234"/>
    </row>
    <row r="37" spans="1:10" ht="12.75" x14ac:dyDescent="0.2">
      <c r="A37" s="786"/>
      <c r="B37" s="217" t="s">
        <v>148</v>
      </c>
      <c r="C37" s="234"/>
      <c r="D37" s="234">
        <f>ROUND(SUM(C35:C36),2)</f>
        <v>9571</v>
      </c>
      <c r="E37" s="234"/>
      <c r="F37" s="234"/>
      <c r="G37" s="217" t="s">
        <v>148</v>
      </c>
      <c r="H37" s="234"/>
      <c r="I37" s="234">
        <f>ROUND(SUM(H35:H36),2)</f>
        <v>9849.6</v>
      </c>
      <c r="J37" s="234"/>
    </row>
    <row r="38" spans="1:10" ht="12.75" x14ac:dyDescent="0.2">
      <c r="A38" s="786"/>
      <c r="B38" s="217" t="s">
        <v>137</v>
      </c>
      <c r="C38" s="234">
        <f>C11</f>
        <v>630</v>
      </c>
      <c r="D38" s="234"/>
      <c r="E38" s="234"/>
      <c r="F38" s="234"/>
      <c r="G38" s="217" t="s">
        <v>137</v>
      </c>
      <c r="H38" s="234">
        <f>H11</f>
        <v>780</v>
      </c>
      <c r="I38" s="234"/>
      <c r="J38" s="234"/>
    </row>
    <row r="39" spans="1:10" ht="12.75" x14ac:dyDescent="0.2">
      <c r="A39" s="786"/>
      <c r="B39" s="217" t="s">
        <v>149</v>
      </c>
      <c r="C39" s="234">
        <f>ROUND(C11*C16/100,2)</f>
        <v>453.6</v>
      </c>
      <c r="D39" s="234"/>
      <c r="E39" s="234"/>
      <c r="F39" s="234"/>
      <c r="G39" s="217" t="s">
        <v>149</v>
      </c>
      <c r="H39" s="234">
        <f>ROUND(H11*H16/100,2)</f>
        <v>585</v>
      </c>
      <c r="I39" s="234"/>
      <c r="J39" s="234"/>
    </row>
    <row r="40" spans="1:10" ht="12.75" x14ac:dyDescent="0.2">
      <c r="A40" s="786"/>
      <c r="B40" s="217" t="s">
        <v>280</v>
      </c>
      <c r="C40" s="234">
        <f>ROUND(C14*C15,2)</f>
        <v>334.08</v>
      </c>
      <c r="D40" s="234"/>
      <c r="E40" s="234"/>
      <c r="F40" s="234"/>
      <c r="G40" s="217" t="s">
        <v>280</v>
      </c>
      <c r="H40" s="234">
        <f>ROUND(H14*H15,2)</f>
        <v>473.1</v>
      </c>
      <c r="I40" s="234"/>
      <c r="J40" s="234"/>
    </row>
    <row r="41" spans="1:10" ht="12.75" x14ac:dyDescent="0.2">
      <c r="A41" s="786"/>
      <c r="B41" s="217" t="s">
        <v>150</v>
      </c>
      <c r="C41" s="234">
        <f>ROUND(C17,2)</f>
        <v>820</v>
      </c>
      <c r="D41" s="234"/>
      <c r="E41" s="234"/>
      <c r="F41" s="234"/>
      <c r="G41" s="217" t="s">
        <v>150</v>
      </c>
      <c r="H41" s="234">
        <f>ROUND(H17,2)</f>
        <v>790</v>
      </c>
      <c r="I41" s="234"/>
      <c r="J41" s="234"/>
    </row>
    <row r="42" spans="1:10" ht="12.75" x14ac:dyDescent="0.2">
      <c r="A42" s="786"/>
      <c r="B42" s="217" t="s">
        <v>151</v>
      </c>
      <c r="C42" s="234">
        <f>ROUND(C17*C22/100,2)</f>
        <v>697</v>
      </c>
      <c r="D42" s="234"/>
      <c r="E42" s="234"/>
      <c r="F42" s="234"/>
      <c r="G42" s="217" t="s">
        <v>151</v>
      </c>
      <c r="H42" s="234">
        <f>ROUND(H17*H22/100,2)</f>
        <v>695.2</v>
      </c>
      <c r="I42" s="234"/>
      <c r="J42" s="234"/>
    </row>
    <row r="43" spans="1:10" ht="12.75" x14ac:dyDescent="0.2">
      <c r="A43" s="786"/>
      <c r="B43" s="217" t="s">
        <v>281</v>
      </c>
      <c r="C43" s="234">
        <f>ROUND(C20*C21,2)</f>
        <v>427.78</v>
      </c>
      <c r="D43" s="234"/>
      <c r="E43" s="234"/>
      <c r="F43" s="234"/>
      <c r="G43" s="217" t="s">
        <v>281</v>
      </c>
      <c r="H43" s="234">
        <f>ROUND(H20*H21,2)</f>
        <v>450</v>
      </c>
      <c r="I43" s="234"/>
      <c r="J43" s="234"/>
    </row>
    <row r="44" spans="1:10" ht="12.75" x14ac:dyDescent="0.2">
      <c r="A44" s="786"/>
      <c r="B44" s="217" t="s">
        <v>152</v>
      </c>
      <c r="C44" s="227">
        <f>ROUND(C23,2)</f>
        <v>1435</v>
      </c>
      <c r="D44" s="227"/>
      <c r="E44" s="234"/>
      <c r="F44" s="234"/>
      <c r="G44" s="217" t="s">
        <v>152</v>
      </c>
      <c r="H44" s="227">
        <f>ROUND(H23,2)</f>
        <v>1260</v>
      </c>
      <c r="I44" s="227"/>
      <c r="J44" s="234"/>
    </row>
    <row r="45" spans="1:10" ht="12.75" x14ac:dyDescent="0.2">
      <c r="A45" s="786"/>
      <c r="B45" s="217" t="s">
        <v>153</v>
      </c>
      <c r="C45" s="234"/>
      <c r="D45" s="227">
        <f>ROUND(SUM(C38:C44),2)</f>
        <v>4797.46</v>
      </c>
      <c r="E45" s="227"/>
      <c r="F45" s="234"/>
      <c r="G45" s="217" t="s">
        <v>153</v>
      </c>
      <c r="H45" s="234"/>
      <c r="I45" s="227">
        <f>ROUND(SUM(H38:H44),2)</f>
        <v>5033.3</v>
      </c>
      <c r="J45" s="227"/>
    </row>
    <row r="46" spans="1:10" ht="12.75" x14ac:dyDescent="0.2">
      <c r="A46" s="786"/>
      <c r="B46" s="217" t="s">
        <v>154</v>
      </c>
      <c r="C46" s="234"/>
      <c r="D46" s="234"/>
      <c r="E46" s="234">
        <f>ROUND(SUM(D37:D45),2)</f>
        <v>14368.46</v>
      </c>
      <c r="F46" s="234"/>
      <c r="G46" s="217" t="s">
        <v>154</v>
      </c>
      <c r="H46" s="234"/>
      <c r="I46" s="234"/>
      <c r="J46" s="234">
        <f>ROUND(SUM(I37:I45),2)</f>
        <v>14882.9</v>
      </c>
    </row>
    <row r="47" spans="1:10" ht="12.75" x14ac:dyDescent="0.2">
      <c r="A47" s="786"/>
      <c r="B47" s="217" t="s">
        <v>145</v>
      </c>
      <c r="C47" s="234">
        <f>ROUND(C30,2)</f>
        <v>0</v>
      </c>
      <c r="D47" s="234"/>
      <c r="E47" s="234"/>
      <c r="F47" s="234"/>
      <c r="G47" s="217" t="s">
        <v>145</v>
      </c>
      <c r="H47" s="234">
        <f>ROUND(H27,2)</f>
        <v>0</v>
      </c>
      <c r="I47" s="234"/>
      <c r="J47" s="234"/>
    </row>
    <row r="48" spans="1:10" ht="12.75" x14ac:dyDescent="0.2">
      <c r="A48" s="786"/>
      <c r="B48" s="217" t="s">
        <v>155</v>
      </c>
      <c r="C48" s="227">
        <f>ROUND(C31*-1,2)</f>
        <v>0</v>
      </c>
      <c r="D48" s="227"/>
      <c r="E48" s="234"/>
      <c r="F48" s="234"/>
      <c r="G48" s="217" t="s">
        <v>155</v>
      </c>
      <c r="H48" s="227">
        <f>ROUND(H28*-1,2)</f>
        <v>0</v>
      </c>
      <c r="I48" s="227"/>
      <c r="J48" s="234"/>
    </row>
    <row r="49" spans="1:10" ht="12.75" x14ac:dyDescent="0.2">
      <c r="A49" s="786"/>
      <c r="B49" s="217" t="s">
        <v>156</v>
      </c>
      <c r="C49" s="234"/>
      <c r="D49" s="227">
        <f>ROUND(SUM(C47:C48),2)</f>
        <v>0</v>
      </c>
      <c r="E49" s="227"/>
      <c r="F49" s="234"/>
      <c r="G49" s="217" t="s">
        <v>156</v>
      </c>
      <c r="H49" s="234"/>
      <c r="I49" s="227">
        <f>ROUND(SUM(H47:H48),2)</f>
        <v>0</v>
      </c>
      <c r="J49" s="227"/>
    </row>
    <row r="50" spans="1:10" ht="12.75" x14ac:dyDescent="0.2">
      <c r="A50" s="786"/>
      <c r="B50" s="217" t="s">
        <v>157</v>
      </c>
      <c r="C50" s="234"/>
      <c r="D50" s="234"/>
      <c r="E50" s="234">
        <f>ROUND(SUM(D37,D45,D49),2)</f>
        <v>14368.46</v>
      </c>
      <c r="F50" s="234"/>
      <c r="G50" s="217" t="s">
        <v>157</v>
      </c>
      <c r="H50" s="234"/>
      <c r="I50" s="234"/>
      <c r="J50" s="234">
        <f>ROUND(SUM(I37,I45,I49),2)</f>
        <v>14882.9</v>
      </c>
    </row>
    <row r="51" spans="1:10" ht="12.75" x14ac:dyDescent="0.2">
      <c r="A51" s="786"/>
      <c r="B51" s="217" t="s">
        <v>146</v>
      </c>
      <c r="C51" s="234">
        <f>ROUND(E50*C24/100,2)</f>
        <v>1436.85</v>
      </c>
      <c r="D51" s="234"/>
      <c r="E51" s="234"/>
      <c r="F51" s="234"/>
      <c r="G51" s="217" t="s">
        <v>146</v>
      </c>
      <c r="H51" s="234">
        <f>ROUND(J50*H24/100,2)</f>
        <v>1413.88</v>
      </c>
      <c r="I51" s="234"/>
      <c r="J51" s="234"/>
    </row>
    <row r="52" spans="1:10" ht="12.75" x14ac:dyDescent="0.2">
      <c r="A52" s="786"/>
      <c r="B52" s="217" t="s">
        <v>158</v>
      </c>
      <c r="C52" s="227">
        <f>ROUND(C25,2)</f>
        <v>260</v>
      </c>
      <c r="D52" s="227"/>
      <c r="E52" s="234"/>
      <c r="F52" s="234"/>
      <c r="G52" s="217" t="s">
        <v>158</v>
      </c>
      <c r="H52" s="227">
        <f>ROUND(H25,2)</f>
        <v>266</v>
      </c>
      <c r="I52" s="227"/>
      <c r="J52" s="234"/>
    </row>
    <row r="53" spans="1:10" ht="12.75" x14ac:dyDescent="0.2">
      <c r="A53" s="786"/>
      <c r="B53" s="217" t="s">
        <v>159</v>
      </c>
      <c r="C53" s="234"/>
      <c r="D53" s="227">
        <f>ROUND(SUM(C51:C52),2)</f>
        <v>1696.85</v>
      </c>
      <c r="E53" s="227"/>
      <c r="F53" s="234"/>
      <c r="G53" s="217" t="s">
        <v>159</v>
      </c>
      <c r="H53" s="234"/>
      <c r="I53" s="227">
        <f>ROUND(SUM(H51:H52),2)</f>
        <v>1679.88</v>
      </c>
      <c r="J53" s="227"/>
    </row>
    <row r="54" spans="1:10" ht="13.5" thickBot="1" x14ac:dyDescent="0.25">
      <c r="A54" s="786"/>
      <c r="B54" s="217" t="s">
        <v>102</v>
      </c>
      <c r="C54" s="234"/>
      <c r="D54" s="234"/>
      <c r="E54" s="234">
        <f>ROUND(SUM(D37:D53),2)</f>
        <v>16065.31</v>
      </c>
      <c r="F54" s="234"/>
      <c r="G54" s="217" t="s">
        <v>102</v>
      </c>
      <c r="H54" s="234"/>
      <c r="I54" s="234"/>
      <c r="J54" s="228">
        <f>ROUND(SUM(I37:I53),2)</f>
        <v>16562.78</v>
      </c>
    </row>
    <row r="55" spans="1:10" ht="13.5" thickTop="1" x14ac:dyDescent="0.2">
      <c r="A55" s="786"/>
      <c r="B55" s="217" t="s">
        <v>103</v>
      </c>
      <c r="C55" s="234"/>
      <c r="D55" s="241"/>
      <c r="E55" s="227">
        <f>ROUND(E54*C26/100,2)</f>
        <v>1927.84</v>
      </c>
      <c r="F55" s="234"/>
      <c r="G55" s="239"/>
      <c r="H55" s="243"/>
      <c r="I55" s="241"/>
    </row>
    <row r="56" spans="1:10" ht="12.75" x14ac:dyDescent="0.2">
      <c r="A56" s="786"/>
      <c r="B56" s="217" t="s">
        <v>104</v>
      </c>
      <c r="C56" s="234"/>
      <c r="D56" s="241"/>
      <c r="E56" s="234">
        <f>ROUND(SUM(E54:E55),2)</f>
        <v>17993.150000000001</v>
      </c>
      <c r="F56" s="234"/>
      <c r="G56" s="239"/>
      <c r="H56" s="243"/>
      <c r="I56" s="241"/>
    </row>
    <row r="57" spans="1:10" ht="12.75" x14ac:dyDescent="0.2">
      <c r="A57" s="786"/>
      <c r="B57" s="217" t="s">
        <v>105</v>
      </c>
      <c r="C57" s="234"/>
      <c r="D57" s="241"/>
      <c r="E57" s="227">
        <f>ROUND((E56*C27)/(100-C27),2)</f>
        <v>367.21</v>
      </c>
      <c r="F57" s="234"/>
      <c r="G57" s="239" t="s">
        <v>162</v>
      </c>
      <c r="H57" s="243">
        <f>E56</f>
        <v>17993.150000000001</v>
      </c>
      <c r="I57" s="241"/>
    </row>
    <row r="58" spans="1:10" ht="12.75" x14ac:dyDescent="0.2">
      <c r="A58" s="786"/>
      <c r="B58" s="217" t="s">
        <v>106</v>
      </c>
      <c r="C58" s="234"/>
      <c r="D58" s="241"/>
      <c r="E58" s="234">
        <f>ROUND(SUM(E56:E57),2)</f>
        <v>18360.36</v>
      </c>
      <c r="F58" s="234"/>
      <c r="G58" s="239" t="s">
        <v>164</v>
      </c>
      <c r="H58" s="235">
        <f>J54</f>
        <v>16562.78</v>
      </c>
      <c r="I58" s="245"/>
    </row>
    <row r="59" spans="1:10" ht="13.5" thickBot="1" x14ac:dyDescent="0.25">
      <c r="A59" s="786"/>
      <c r="B59" s="217" t="s">
        <v>107</v>
      </c>
      <c r="C59" s="234"/>
      <c r="D59" s="241"/>
      <c r="E59" s="227">
        <f>ROUND((E58*C28)/(100-C28),2)</f>
        <v>966.33</v>
      </c>
      <c r="F59" s="234"/>
      <c r="G59" s="239" t="s">
        <v>165</v>
      </c>
      <c r="H59" s="247" t="s">
        <v>129</v>
      </c>
      <c r="I59" s="237">
        <f>H57-H58</f>
        <v>1430.3700000000026</v>
      </c>
    </row>
    <row r="60" spans="1:10" thickTop="1" thickBot="1" x14ac:dyDescent="0.25">
      <c r="A60" s="786"/>
      <c r="B60" s="217" t="s">
        <v>108</v>
      </c>
      <c r="C60" s="234"/>
      <c r="D60" s="240" t="s">
        <v>129</v>
      </c>
      <c r="E60" s="228">
        <f>ROUND(SUM(E58:E59),2)</f>
        <v>19326.689999999999</v>
      </c>
      <c r="F60" s="234"/>
      <c r="G60" s="239"/>
      <c r="H60" s="243"/>
      <c r="I60" s="241"/>
    </row>
    <row r="61" spans="1:10" ht="13.5" thickTop="1" x14ac:dyDescent="0.2">
      <c r="A61" s="246"/>
      <c r="C61" s="234"/>
      <c r="D61" s="241"/>
      <c r="E61" s="234"/>
      <c r="F61" s="234"/>
      <c r="G61" s="239" t="s">
        <v>163</v>
      </c>
      <c r="H61" s="244">
        <f>I59/J54</f>
        <v>8.6360502282829502E-2</v>
      </c>
      <c r="I61" s="241"/>
    </row>
    <row r="62" spans="1:10" ht="12.75" x14ac:dyDescent="0.2">
      <c r="A62" s="216"/>
      <c r="B62" s="155" t="s">
        <v>75</v>
      </c>
      <c r="C62" s="224"/>
      <c r="E62" s="224"/>
      <c r="F62" s="224"/>
    </row>
    <row r="63" spans="1:10" ht="12.75" x14ac:dyDescent="0.2">
      <c r="B63" s="216"/>
      <c r="C63" s="224"/>
      <c r="E63" s="224"/>
      <c r="F63" s="224"/>
    </row>
    <row r="64" spans="1:10" ht="12.75" x14ac:dyDescent="0.2">
      <c r="B64" s="10" t="s">
        <v>0</v>
      </c>
      <c r="C64" s="224"/>
      <c r="E64" s="224"/>
      <c r="F64" s="224"/>
    </row>
    <row r="74" spans="1:1" x14ac:dyDescent="0.2">
      <c r="A74" s="246"/>
    </row>
  </sheetData>
  <sheetProtection password="A501" sheet="1" objects="1" scenarios="1"/>
  <mergeCells count="2">
    <mergeCell ref="A7:A32"/>
    <mergeCell ref="A35:A60"/>
  </mergeCells>
  <pageMargins left="0.78740157480314965" right="0.39370078740157483" top="0.78740157480314965" bottom="0.78740157480314965" header="0.31496062992125984" footer="0.31496062992125984"/>
  <pageSetup paperSize="9" orientation="portrait" horizontalDpi="0" verticalDpi="0" r:id="rId1"/>
  <ignoredErrors>
    <ignoredError sqref="E57 E59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7041" r:id="rId4" name="Button 1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0</xdr:colOff>
                    <xdr:row>2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6:AK181"/>
  <sheetViews>
    <sheetView showGridLines="0" showRowColHeaders="0" workbookViewId="0"/>
  </sheetViews>
  <sheetFormatPr baseColWidth="10" defaultRowHeight="12.75" x14ac:dyDescent="0.2"/>
  <cols>
    <col min="1" max="1" width="3.7109375" style="7" customWidth="1"/>
    <col min="2" max="2" width="40.7109375" style="1" customWidth="1"/>
    <col min="3" max="3" width="20.7109375" style="6" customWidth="1"/>
    <col min="4" max="4" width="6.7109375" style="1" customWidth="1"/>
    <col min="5" max="5" width="3" style="1" customWidth="1"/>
    <col min="6" max="6" width="40.7109375" style="1" customWidth="1"/>
    <col min="7" max="7" width="20.7109375" style="5" customWidth="1"/>
    <col min="8" max="8" width="6.7109375" style="1" customWidth="1"/>
    <col min="9" max="9" width="3" style="1" customWidth="1"/>
    <col min="10" max="10" width="40.7109375" style="1" customWidth="1"/>
    <col min="11" max="11" width="20.7109375" style="5" customWidth="1"/>
    <col min="12" max="29" width="6.7109375" style="1" customWidth="1"/>
    <col min="30" max="30" width="11.42578125" style="1"/>
    <col min="31" max="31" width="20.7109375" style="4" customWidth="1"/>
    <col min="32" max="33" width="20.7109375" style="3" customWidth="1"/>
    <col min="34" max="37" width="20.7109375" style="2" customWidth="1"/>
    <col min="38" max="16384" width="11.42578125" style="1"/>
  </cols>
  <sheetData>
    <row r="6" spans="1:37" s="26" customFormat="1" ht="18" x14ac:dyDescent="0.25">
      <c r="A6" s="32"/>
      <c r="B6" s="26" t="s">
        <v>27</v>
      </c>
      <c r="C6" s="31"/>
      <c r="F6" s="26" t="s">
        <v>26</v>
      </c>
      <c r="G6" s="30"/>
      <c r="J6" s="26" t="s">
        <v>307</v>
      </c>
      <c r="K6" s="30"/>
      <c r="AE6" s="29"/>
      <c r="AF6" s="28"/>
      <c r="AG6" s="28"/>
      <c r="AH6" s="27"/>
      <c r="AI6" s="27"/>
      <c r="AJ6" s="27"/>
      <c r="AK6" s="27"/>
    </row>
    <row r="7" spans="1:37" x14ac:dyDescent="0.2">
      <c r="B7" s="25" t="s">
        <v>25</v>
      </c>
      <c r="F7" s="25" t="s">
        <v>24</v>
      </c>
      <c r="J7" s="25" t="s">
        <v>308</v>
      </c>
    </row>
    <row r="8" spans="1:37" ht="13.5" thickBot="1" x14ac:dyDescent="0.25"/>
    <row r="9" spans="1:37" ht="8.1" customHeight="1" x14ac:dyDescent="0.2">
      <c r="A9" s="790" t="s">
        <v>263</v>
      </c>
      <c r="B9" s="22"/>
      <c r="C9" s="23"/>
      <c r="D9" s="20"/>
      <c r="F9" s="22"/>
      <c r="G9" s="21"/>
      <c r="H9" s="20"/>
      <c r="J9" s="22"/>
      <c r="K9" s="21"/>
      <c r="L9" s="20"/>
      <c r="M9" s="838"/>
      <c r="N9" s="838"/>
      <c r="O9" s="838"/>
      <c r="P9" s="838"/>
      <c r="Q9" s="838"/>
      <c r="R9" s="838"/>
      <c r="S9" s="838"/>
      <c r="T9" s="838"/>
      <c r="U9" s="838"/>
      <c r="V9" s="838"/>
      <c r="W9" s="838"/>
      <c r="X9" s="838"/>
      <c r="Y9" s="838"/>
      <c r="Z9" s="838"/>
      <c r="AA9" s="838"/>
      <c r="AB9" s="838"/>
      <c r="AC9" s="838"/>
    </row>
    <row r="10" spans="1:37" x14ac:dyDescent="0.2">
      <c r="A10" s="790"/>
      <c r="B10" s="19" t="s">
        <v>14</v>
      </c>
      <c r="C10" s="24">
        <v>2.66</v>
      </c>
      <c r="D10" s="15" t="s">
        <v>1</v>
      </c>
      <c r="F10" s="19" t="s">
        <v>23</v>
      </c>
      <c r="G10" s="24">
        <v>36184.5</v>
      </c>
      <c r="H10" s="15" t="s">
        <v>1</v>
      </c>
      <c r="J10" s="19" t="s">
        <v>312</v>
      </c>
      <c r="K10" s="24">
        <v>83000</v>
      </c>
      <c r="L10" s="15" t="s">
        <v>1</v>
      </c>
      <c r="M10" s="838"/>
      <c r="N10" s="838"/>
      <c r="O10" s="838"/>
      <c r="P10" s="838"/>
      <c r="Q10" s="838"/>
      <c r="R10" s="838"/>
      <c r="S10" s="838"/>
      <c r="T10" s="838"/>
      <c r="U10" s="838"/>
      <c r="V10" s="838"/>
      <c r="W10" s="838"/>
      <c r="X10" s="838"/>
      <c r="Y10" s="838"/>
      <c r="Z10" s="838"/>
      <c r="AA10" s="838"/>
      <c r="AB10" s="838"/>
      <c r="AC10" s="838"/>
    </row>
    <row r="11" spans="1:37" ht="8.1" customHeight="1" x14ac:dyDescent="0.2">
      <c r="A11" s="790"/>
      <c r="B11" s="19"/>
      <c r="C11" s="18"/>
      <c r="D11" s="15"/>
      <c r="F11" s="17"/>
      <c r="G11" s="16"/>
      <c r="H11" s="15"/>
      <c r="J11" s="17"/>
      <c r="K11" s="16"/>
      <c r="L11" s="15"/>
      <c r="M11" s="838"/>
      <c r="N11" s="838"/>
      <c r="O11" s="838"/>
      <c r="P11" s="838"/>
      <c r="Q11" s="838"/>
      <c r="R11" s="838"/>
      <c r="S11" s="838"/>
      <c r="T11" s="838"/>
      <c r="U11" s="838"/>
      <c r="V11" s="838"/>
      <c r="W11" s="838"/>
      <c r="X11" s="838"/>
      <c r="Y11" s="838"/>
      <c r="Z11" s="838"/>
      <c r="AA11" s="838"/>
      <c r="AB11" s="838"/>
      <c r="AC11" s="838"/>
    </row>
    <row r="12" spans="1:37" x14ac:dyDescent="0.2">
      <c r="A12" s="790"/>
      <c r="B12" s="19" t="s">
        <v>19</v>
      </c>
      <c r="C12" s="24">
        <v>13800</v>
      </c>
      <c r="D12" s="15" t="s">
        <v>1</v>
      </c>
      <c r="F12" s="19" t="s">
        <v>22</v>
      </c>
      <c r="G12" s="24">
        <v>13800</v>
      </c>
      <c r="H12" s="15" t="s">
        <v>1</v>
      </c>
      <c r="J12" s="19" t="s">
        <v>313</v>
      </c>
      <c r="K12" s="24">
        <v>72000</v>
      </c>
      <c r="L12" s="15" t="s">
        <v>1</v>
      </c>
      <c r="M12" s="838"/>
      <c r="N12" s="838"/>
      <c r="O12" s="838"/>
      <c r="P12" s="838"/>
      <c r="Q12" s="838"/>
      <c r="R12" s="838"/>
      <c r="S12" s="838"/>
      <c r="T12" s="838"/>
      <c r="U12" s="838"/>
      <c r="V12" s="838"/>
      <c r="W12" s="838"/>
      <c r="X12" s="838"/>
      <c r="Y12" s="838"/>
      <c r="Z12" s="838"/>
      <c r="AA12" s="838"/>
      <c r="AB12" s="838"/>
      <c r="AC12" s="838"/>
    </row>
    <row r="13" spans="1:37" ht="8.1" customHeight="1" x14ac:dyDescent="0.2">
      <c r="A13" s="790"/>
      <c r="B13" s="19"/>
      <c r="C13" s="18"/>
      <c r="D13" s="15"/>
      <c r="F13" s="17"/>
      <c r="G13" s="16"/>
      <c r="H13" s="15"/>
      <c r="J13" s="17"/>
      <c r="K13" s="16"/>
      <c r="L13" s="15"/>
      <c r="M13" s="838"/>
      <c r="N13" s="838"/>
      <c r="O13" s="838"/>
      <c r="P13" s="838"/>
      <c r="Q13" s="838"/>
      <c r="R13" s="838"/>
      <c r="S13" s="838"/>
      <c r="T13" s="838"/>
      <c r="U13" s="838"/>
      <c r="V13" s="838"/>
      <c r="W13" s="838"/>
      <c r="X13" s="838"/>
      <c r="Y13" s="838"/>
      <c r="Z13" s="838"/>
      <c r="AA13" s="838"/>
      <c r="AB13" s="838"/>
      <c r="AC13" s="838"/>
    </row>
    <row r="14" spans="1:37" x14ac:dyDescent="0.2">
      <c r="A14" s="790"/>
      <c r="B14" s="19" t="s">
        <v>18</v>
      </c>
      <c r="C14" s="24">
        <v>4.3</v>
      </c>
      <c r="D14" s="15" t="s">
        <v>1</v>
      </c>
      <c r="F14" s="17" t="s">
        <v>21</v>
      </c>
      <c r="G14" s="24">
        <v>8415</v>
      </c>
      <c r="H14" s="15" t="s">
        <v>7</v>
      </c>
      <c r="J14" s="19" t="s">
        <v>314</v>
      </c>
      <c r="K14" s="24">
        <v>160000</v>
      </c>
      <c r="L14" s="15" t="s">
        <v>1</v>
      </c>
      <c r="M14" s="838"/>
      <c r="N14" s="838"/>
      <c r="O14" s="838"/>
      <c r="P14" s="838"/>
      <c r="Q14" s="838"/>
      <c r="R14" s="838"/>
      <c r="S14" s="838"/>
      <c r="T14" s="838"/>
      <c r="U14" s="838"/>
      <c r="V14" s="838"/>
      <c r="W14" s="838"/>
      <c r="X14" s="838"/>
      <c r="Y14" s="838"/>
      <c r="Z14" s="838"/>
      <c r="AA14" s="838"/>
      <c r="AB14" s="838"/>
      <c r="AC14" s="838"/>
    </row>
    <row r="15" spans="1:37" ht="8.1" customHeight="1" x14ac:dyDescent="0.2">
      <c r="A15" s="790"/>
      <c r="B15" s="19"/>
      <c r="C15" s="18"/>
      <c r="D15" s="15"/>
      <c r="F15" s="17"/>
      <c r="G15" s="16"/>
      <c r="H15" s="15"/>
      <c r="J15" s="17"/>
      <c r="K15" s="16"/>
      <c r="L15" s="15"/>
      <c r="M15" s="838"/>
      <c r="N15" s="838"/>
      <c r="O15" s="838"/>
      <c r="P15" s="838"/>
      <c r="Q15" s="838"/>
      <c r="R15" s="838"/>
      <c r="S15" s="838"/>
      <c r="T15" s="838"/>
      <c r="U15" s="838"/>
      <c r="V15" s="838"/>
      <c r="W15" s="838"/>
      <c r="X15" s="838"/>
      <c r="Y15" s="838"/>
      <c r="Z15" s="838"/>
      <c r="AA15" s="838"/>
      <c r="AB15" s="838"/>
      <c r="AC15" s="838"/>
    </row>
    <row r="16" spans="1:37" x14ac:dyDescent="0.2">
      <c r="A16" s="790"/>
      <c r="B16" s="19" t="s">
        <v>17</v>
      </c>
      <c r="C16" s="24">
        <v>25000</v>
      </c>
      <c r="D16" s="15" t="s">
        <v>7</v>
      </c>
      <c r="F16" s="17" t="s">
        <v>20</v>
      </c>
      <c r="G16" s="24">
        <v>0</v>
      </c>
      <c r="H16" s="15" t="s">
        <v>7</v>
      </c>
      <c r="J16" s="19" t="s">
        <v>16</v>
      </c>
      <c r="K16" s="24">
        <v>20000</v>
      </c>
      <c r="L16" s="15" t="s">
        <v>1</v>
      </c>
      <c r="M16" s="838"/>
      <c r="N16" s="838"/>
      <c r="O16" s="838"/>
      <c r="P16" s="838"/>
      <c r="Q16" s="838"/>
      <c r="R16" s="838"/>
      <c r="S16" s="838"/>
      <c r="T16" s="838"/>
      <c r="U16" s="838"/>
      <c r="V16" s="838"/>
      <c r="W16" s="838"/>
      <c r="X16" s="838"/>
      <c r="Y16" s="838"/>
      <c r="Z16" s="838"/>
      <c r="AA16" s="838"/>
      <c r="AB16" s="838"/>
      <c r="AC16" s="838"/>
    </row>
    <row r="17" spans="1:29" ht="8.1" customHeight="1" x14ac:dyDescent="0.2">
      <c r="A17" s="790"/>
      <c r="B17" s="19"/>
      <c r="C17" s="18"/>
      <c r="D17" s="15"/>
      <c r="F17" s="17"/>
      <c r="G17" s="16"/>
      <c r="H17" s="15"/>
      <c r="J17" s="17"/>
      <c r="K17" s="16"/>
      <c r="L17" s="15"/>
      <c r="M17" s="838"/>
      <c r="N17" s="838"/>
      <c r="O17" s="838"/>
      <c r="P17" s="838"/>
      <c r="Q17" s="838"/>
      <c r="R17" s="838"/>
      <c r="S17" s="838"/>
      <c r="T17" s="838"/>
      <c r="U17" s="838"/>
      <c r="V17" s="838"/>
      <c r="W17" s="838"/>
      <c r="X17" s="838"/>
      <c r="Y17" s="838"/>
      <c r="Z17" s="838"/>
      <c r="AA17" s="838"/>
      <c r="AB17" s="838"/>
      <c r="AC17" s="838"/>
    </row>
    <row r="18" spans="1:29" x14ac:dyDescent="0.2">
      <c r="A18" s="790"/>
      <c r="B18" s="19" t="s">
        <v>16</v>
      </c>
      <c r="C18" s="24">
        <v>20000</v>
      </c>
      <c r="D18" s="15" t="s">
        <v>1</v>
      </c>
      <c r="F18" s="19" t="s">
        <v>19</v>
      </c>
      <c r="G18" s="24">
        <v>13800</v>
      </c>
      <c r="H18" s="15" t="s">
        <v>1</v>
      </c>
      <c r="J18" s="19"/>
      <c r="K18" s="24"/>
      <c r="L18" s="15"/>
      <c r="M18" s="838"/>
      <c r="N18" s="838"/>
      <c r="O18" s="838"/>
      <c r="P18" s="838"/>
      <c r="Q18" s="838"/>
      <c r="R18" s="838"/>
      <c r="S18" s="838"/>
      <c r="T18" s="838"/>
      <c r="U18" s="838"/>
      <c r="V18" s="838"/>
      <c r="W18" s="838"/>
      <c r="X18" s="838"/>
      <c r="Y18" s="838"/>
      <c r="Z18" s="838"/>
      <c r="AA18" s="838"/>
      <c r="AB18" s="838"/>
      <c r="AC18" s="838"/>
    </row>
    <row r="19" spans="1:29" ht="8.1" customHeight="1" x14ac:dyDescent="0.2">
      <c r="A19" s="790"/>
      <c r="B19" s="17"/>
      <c r="C19" s="18"/>
      <c r="D19" s="15"/>
      <c r="F19" s="19"/>
      <c r="G19" s="18"/>
      <c r="H19" s="15"/>
      <c r="J19" s="19"/>
      <c r="K19" s="18"/>
      <c r="L19" s="15"/>
      <c r="M19" s="838"/>
      <c r="N19" s="838"/>
      <c r="O19" s="838"/>
      <c r="P19" s="838"/>
      <c r="Q19" s="838"/>
      <c r="R19" s="838"/>
      <c r="S19" s="838"/>
      <c r="T19" s="838"/>
      <c r="U19" s="838"/>
      <c r="V19" s="838"/>
      <c r="W19" s="838"/>
      <c r="X19" s="838"/>
      <c r="Y19" s="838"/>
      <c r="Z19" s="838"/>
      <c r="AA19" s="838"/>
      <c r="AB19" s="838"/>
      <c r="AC19" s="838"/>
    </row>
    <row r="20" spans="1:29" x14ac:dyDescent="0.2">
      <c r="A20" s="790"/>
      <c r="B20" s="17"/>
      <c r="C20" s="18"/>
      <c r="D20" s="15"/>
      <c r="F20" s="19" t="s">
        <v>18</v>
      </c>
      <c r="G20" s="24">
        <v>4.3</v>
      </c>
      <c r="H20" s="15" t="s">
        <v>1</v>
      </c>
      <c r="J20" s="19"/>
      <c r="K20" s="24"/>
      <c r="L20" s="15"/>
      <c r="M20" s="838"/>
      <c r="N20" s="838"/>
      <c r="O20" s="838"/>
      <c r="P20" s="838"/>
      <c r="Q20" s="838"/>
      <c r="R20" s="838"/>
      <c r="S20" s="838"/>
      <c r="T20" s="838"/>
      <c r="U20" s="838"/>
      <c r="V20" s="838"/>
      <c r="W20" s="838"/>
      <c r="X20" s="838"/>
      <c r="Y20" s="838"/>
      <c r="Z20" s="838"/>
      <c r="AA20" s="838"/>
      <c r="AB20" s="838"/>
      <c r="AC20" s="838"/>
    </row>
    <row r="21" spans="1:29" ht="8.1" customHeight="1" x14ac:dyDescent="0.2">
      <c r="A21" s="790"/>
      <c r="B21" s="17"/>
      <c r="C21" s="18"/>
      <c r="D21" s="15"/>
      <c r="F21" s="19"/>
      <c r="G21" s="18"/>
      <c r="H21" s="15"/>
      <c r="J21" s="19"/>
      <c r="K21" s="18"/>
      <c r="L21" s="15"/>
      <c r="M21" s="838"/>
      <c r="N21" s="838"/>
      <c r="O21" s="838"/>
      <c r="P21" s="838"/>
      <c r="Q21" s="838"/>
      <c r="R21" s="838"/>
      <c r="S21" s="838"/>
      <c r="T21" s="838"/>
      <c r="U21" s="838"/>
      <c r="V21" s="838"/>
      <c r="W21" s="838"/>
      <c r="X21" s="838"/>
      <c r="Y21" s="838"/>
      <c r="Z21" s="838"/>
      <c r="AA21" s="838"/>
      <c r="AB21" s="838"/>
      <c r="AC21" s="838"/>
    </row>
    <row r="22" spans="1:29" x14ac:dyDescent="0.2">
      <c r="A22" s="790"/>
      <c r="B22" s="17"/>
      <c r="C22" s="18"/>
      <c r="D22" s="15"/>
      <c r="F22" s="19" t="s">
        <v>17</v>
      </c>
      <c r="G22" s="24">
        <v>25000</v>
      </c>
      <c r="H22" s="15" t="s">
        <v>7</v>
      </c>
      <c r="J22" s="19"/>
      <c r="K22" s="24"/>
      <c r="L22" s="15"/>
      <c r="M22" s="838"/>
      <c r="N22" s="838"/>
      <c r="O22" s="838"/>
      <c r="P22" s="838"/>
      <c r="Q22" s="838"/>
      <c r="R22" s="838"/>
      <c r="S22" s="838"/>
      <c r="T22" s="838"/>
      <c r="U22" s="838"/>
      <c r="V22" s="838"/>
      <c r="W22" s="838"/>
      <c r="X22" s="838"/>
      <c r="Y22" s="838"/>
      <c r="Z22" s="838"/>
      <c r="AA22" s="838"/>
      <c r="AB22" s="838"/>
      <c r="AC22" s="838"/>
    </row>
    <row r="23" spans="1:29" ht="8.1" customHeight="1" x14ac:dyDescent="0.2">
      <c r="A23" s="790"/>
      <c r="B23" s="17"/>
      <c r="C23" s="18"/>
      <c r="D23" s="15"/>
      <c r="F23" s="19"/>
      <c r="G23" s="18"/>
      <c r="H23" s="15"/>
      <c r="J23" s="19"/>
      <c r="K23" s="18"/>
      <c r="L23" s="15"/>
      <c r="M23" s="838"/>
      <c r="N23" s="838"/>
      <c r="O23" s="838"/>
      <c r="P23" s="838"/>
      <c r="Q23" s="838"/>
      <c r="R23" s="838"/>
      <c r="S23" s="838"/>
      <c r="T23" s="838"/>
      <c r="U23" s="838"/>
      <c r="V23" s="838"/>
      <c r="W23" s="838"/>
      <c r="X23" s="838"/>
      <c r="Y23" s="838"/>
      <c r="Z23" s="838"/>
      <c r="AA23" s="838"/>
      <c r="AB23" s="838"/>
      <c r="AC23" s="838"/>
    </row>
    <row r="24" spans="1:29" x14ac:dyDescent="0.2">
      <c r="A24" s="790"/>
      <c r="B24" s="17"/>
      <c r="C24" s="18"/>
      <c r="D24" s="15"/>
      <c r="F24" s="19" t="s">
        <v>16</v>
      </c>
      <c r="G24" s="24">
        <v>20000</v>
      </c>
      <c r="H24" s="15" t="s">
        <v>1</v>
      </c>
      <c r="J24" s="19"/>
      <c r="K24" s="24"/>
      <c r="L24" s="15"/>
      <c r="M24" s="838"/>
      <c r="N24" s="838"/>
      <c r="O24" s="838"/>
      <c r="P24" s="838"/>
      <c r="Q24" s="838"/>
      <c r="R24" s="838"/>
      <c r="S24" s="838"/>
      <c r="T24" s="838"/>
      <c r="U24" s="838"/>
      <c r="V24" s="838"/>
      <c r="W24" s="838"/>
      <c r="X24" s="838"/>
      <c r="Y24" s="838"/>
      <c r="Z24" s="838"/>
      <c r="AA24" s="838"/>
      <c r="AB24" s="838"/>
      <c r="AC24" s="838"/>
    </row>
    <row r="25" spans="1:29" ht="8.1" customHeight="1" thickBot="1" x14ac:dyDescent="0.25">
      <c r="A25" s="790"/>
      <c r="B25" s="13"/>
      <c r="C25" s="14"/>
      <c r="D25" s="11"/>
      <c r="F25" s="13"/>
      <c r="G25" s="12"/>
      <c r="H25" s="11"/>
      <c r="J25" s="13"/>
      <c r="K25" s="12"/>
      <c r="L25" s="11"/>
      <c r="M25" s="838"/>
      <c r="N25" s="838"/>
      <c r="O25" s="838"/>
      <c r="P25" s="838"/>
      <c r="Q25" s="838"/>
      <c r="R25" s="838"/>
      <c r="S25" s="838"/>
      <c r="T25" s="838"/>
      <c r="U25" s="838"/>
      <c r="V25" s="838"/>
      <c r="W25" s="838"/>
      <c r="X25" s="838"/>
      <c r="Y25" s="838"/>
      <c r="Z25" s="838"/>
      <c r="AA25" s="838"/>
      <c r="AB25" s="838"/>
      <c r="AC25" s="838"/>
    </row>
    <row r="26" spans="1:29" ht="8.1" customHeight="1" x14ac:dyDescent="0.2">
      <c r="A26" s="790"/>
      <c r="B26" s="838"/>
      <c r="C26" s="18"/>
      <c r="D26" s="838"/>
      <c r="F26" s="838"/>
      <c r="G26" s="16"/>
      <c r="H26" s="838"/>
      <c r="J26" s="838"/>
      <c r="K26" s="16"/>
      <c r="L26" s="838"/>
      <c r="M26" s="838"/>
      <c r="N26" s="838"/>
      <c r="O26" s="838"/>
      <c r="P26" s="838"/>
      <c r="Q26" s="838"/>
      <c r="R26" s="838"/>
      <c r="S26" s="838"/>
      <c r="T26" s="838"/>
      <c r="U26" s="838"/>
      <c r="V26" s="838"/>
      <c r="W26" s="838"/>
      <c r="X26" s="838"/>
      <c r="Y26" s="838"/>
      <c r="Z26" s="838"/>
      <c r="AA26" s="838"/>
      <c r="AB26" s="838"/>
      <c r="AC26" s="838"/>
    </row>
    <row r="27" spans="1:29" ht="13.5" customHeight="1" x14ac:dyDescent="0.2">
      <c r="A27" s="790"/>
      <c r="B27" s="838"/>
      <c r="C27" s="18"/>
      <c r="D27" s="838"/>
      <c r="F27" s="838"/>
      <c r="G27" s="16"/>
      <c r="H27" s="838"/>
      <c r="J27" s="838"/>
      <c r="K27" s="16"/>
      <c r="L27" s="838"/>
      <c r="M27" s="838"/>
      <c r="N27" s="838"/>
      <c r="O27" s="838"/>
      <c r="P27" s="838"/>
      <c r="Q27" s="838"/>
      <c r="R27" s="838"/>
      <c r="S27" s="838"/>
      <c r="T27" s="838"/>
      <c r="U27" s="838"/>
      <c r="V27" s="838"/>
      <c r="W27" s="838"/>
      <c r="X27" s="838"/>
      <c r="Y27" s="838"/>
      <c r="Z27" s="838"/>
      <c r="AA27" s="838"/>
      <c r="AB27" s="838"/>
      <c r="AC27" s="838"/>
    </row>
    <row r="28" spans="1:29" ht="13.5" customHeight="1" x14ac:dyDescent="0.2">
      <c r="A28" s="790"/>
      <c r="B28" s="838"/>
      <c r="C28" s="18"/>
      <c r="D28" s="838"/>
      <c r="F28" s="838"/>
      <c r="G28" s="16"/>
      <c r="H28" s="838"/>
      <c r="J28" s="10" t="s">
        <v>0</v>
      </c>
      <c r="K28" s="16"/>
      <c r="L28" s="838"/>
      <c r="M28" s="838"/>
      <c r="N28" s="838"/>
      <c r="O28" s="838"/>
      <c r="P28" s="838"/>
      <c r="Q28" s="838"/>
      <c r="R28" s="838"/>
      <c r="S28" s="838"/>
      <c r="T28" s="838"/>
      <c r="U28" s="838"/>
      <c r="V28" s="838"/>
      <c r="W28" s="838"/>
      <c r="X28" s="838"/>
      <c r="Y28" s="838"/>
      <c r="Z28" s="838"/>
      <c r="AA28" s="838"/>
      <c r="AB28" s="838"/>
      <c r="AC28" s="838"/>
    </row>
    <row r="29" spans="1:29" ht="13.5" customHeight="1" x14ac:dyDescent="0.2">
      <c r="A29" s="790"/>
      <c r="B29" s="838"/>
      <c r="C29" s="18"/>
      <c r="D29" s="838"/>
      <c r="F29" s="838"/>
      <c r="G29" s="16"/>
      <c r="H29" s="838"/>
      <c r="J29" s="838"/>
      <c r="K29" s="16"/>
      <c r="L29" s="838"/>
      <c r="M29" s="838"/>
      <c r="N29" s="838"/>
      <c r="O29" s="838"/>
      <c r="P29" s="838"/>
      <c r="Q29" s="838"/>
      <c r="R29" s="838"/>
      <c r="S29" s="838"/>
      <c r="T29" s="838"/>
      <c r="U29" s="838"/>
      <c r="V29" s="838"/>
      <c r="W29" s="838"/>
      <c r="X29" s="838"/>
      <c r="Y29" s="838"/>
      <c r="Z29" s="838"/>
      <c r="AA29" s="838"/>
      <c r="AB29" s="838"/>
      <c r="AC29" s="838"/>
    </row>
    <row r="30" spans="1:29" ht="13.5" customHeight="1" x14ac:dyDescent="0.2">
      <c r="A30" s="790"/>
      <c r="B30" s="838"/>
      <c r="C30" s="18"/>
      <c r="D30" s="838"/>
      <c r="F30" s="838"/>
      <c r="G30" s="16"/>
      <c r="H30" s="838"/>
      <c r="J30" s="838"/>
      <c r="K30" s="16"/>
      <c r="L30" s="838"/>
      <c r="M30" s="838"/>
      <c r="N30" s="838"/>
      <c r="O30" s="838"/>
      <c r="P30" s="838"/>
      <c r="Q30" s="838"/>
      <c r="R30" s="838"/>
      <c r="S30" s="838"/>
      <c r="T30" s="838"/>
      <c r="U30" s="838"/>
      <c r="V30" s="838"/>
      <c r="W30" s="838"/>
      <c r="X30" s="838"/>
      <c r="Y30" s="838"/>
      <c r="Z30" s="838"/>
      <c r="AA30" s="838"/>
      <c r="AB30" s="838"/>
      <c r="AC30" s="838"/>
    </row>
    <row r="31" spans="1:29" ht="13.5" customHeight="1" x14ac:dyDescent="0.2">
      <c r="A31" s="790"/>
      <c r="B31" s="838"/>
      <c r="C31" s="18"/>
      <c r="D31" s="838"/>
      <c r="F31" s="838"/>
      <c r="G31" s="16"/>
      <c r="H31" s="838"/>
      <c r="J31" s="838"/>
      <c r="K31" s="16"/>
      <c r="L31" s="838"/>
      <c r="M31" s="838"/>
      <c r="N31" s="838"/>
      <c r="O31" s="838"/>
      <c r="P31" s="838"/>
      <c r="Q31" s="838"/>
      <c r="R31" s="838"/>
      <c r="S31" s="838"/>
      <c r="T31" s="838"/>
      <c r="U31" s="838"/>
      <c r="V31" s="838"/>
      <c r="W31" s="838"/>
      <c r="X31" s="838"/>
      <c r="Y31" s="838"/>
      <c r="Z31" s="838"/>
      <c r="AA31" s="838"/>
      <c r="AB31" s="838"/>
      <c r="AC31" s="838"/>
    </row>
    <row r="32" spans="1:29" ht="13.5" customHeight="1" x14ac:dyDescent="0.2">
      <c r="A32" s="790"/>
      <c r="B32" s="838"/>
      <c r="C32" s="18"/>
      <c r="D32" s="838"/>
      <c r="F32" s="838"/>
      <c r="G32" s="16"/>
      <c r="H32" s="838"/>
      <c r="J32" s="838"/>
      <c r="K32" s="16"/>
      <c r="L32" s="838"/>
      <c r="M32" s="838"/>
      <c r="N32" s="838"/>
      <c r="O32" s="838"/>
      <c r="P32" s="838"/>
      <c r="Q32" s="838"/>
      <c r="R32" s="838"/>
      <c r="S32" s="838"/>
      <c r="T32" s="838"/>
      <c r="U32" s="838"/>
      <c r="V32" s="838"/>
      <c r="W32" s="838"/>
      <c r="X32" s="838"/>
      <c r="Y32" s="838"/>
      <c r="Z32" s="838"/>
      <c r="AA32" s="838"/>
      <c r="AB32" s="838"/>
      <c r="AC32" s="838"/>
    </row>
    <row r="33" spans="1:37" ht="13.5" customHeight="1" x14ac:dyDescent="0.2">
      <c r="A33" s="790"/>
      <c r="B33" s="838"/>
      <c r="C33" s="18"/>
      <c r="D33" s="838"/>
      <c r="F33" s="838"/>
      <c r="G33" s="16"/>
      <c r="H33" s="838"/>
      <c r="J33" s="838"/>
      <c r="K33" s="16"/>
      <c r="L33" s="838"/>
      <c r="M33" s="838"/>
      <c r="N33" s="838"/>
      <c r="O33" s="838"/>
      <c r="P33" s="838"/>
      <c r="Q33" s="838"/>
      <c r="R33" s="838"/>
      <c r="S33" s="838"/>
      <c r="T33" s="838"/>
      <c r="U33" s="838"/>
      <c r="V33" s="838"/>
      <c r="W33" s="838"/>
      <c r="X33" s="838"/>
      <c r="Y33" s="838"/>
      <c r="Z33" s="838"/>
      <c r="AA33" s="838"/>
      <c r="AB33" s="838"/>
      <c r="AC33" s="838"/>
    </row>
    <row r="34" spans="1:37" ht="13.5" customHeight="1" x14ac:dyDescent="0.2">
      <c r="A34" s="790"/>
      <c r="B34" s="838"/>
      <c r="C34" s="18"/>
      <c r="D34" s="838"/>
      <c r="F34" s="838"/>
      <c r="G34" s="16"/>
      <c r="H34" s="838"/>
      <c r="J34" s="838"/>
      <c r="K34" s="16"/>
      <c r="L34" s="838"/>
      <c r="M34" s="838"/>
      <c r="N34" s="838"/>
      <c r="O34" s="838"/>
      <c r="P34" s="838"/>
      <c r="Q34" s="838"/>
      <c r="R34" s="838"/>
      <c r="S34" s="838"/>
      <c r="T34" s="838"/>
      <c r="U34" s="838"/>
      <c r="V34" s="838"/>
      <c r="W34" s="838"/>
      <c r="X34" s="838"/>
      <c r="Y34" s="838"/>
      <c r="Z34" s="838"/>
      <c r="AA34" s="838"/>
      <c r="AB34" s="838"/>
      <c r="AC34" s="838"/>
    </row>
    <row r="35" spans="1:37" ht="13.5" customHeight="1" x14ac:dyDescent="0.2">
      <c r="A35" s="790"/>
      <c r="B35" s="838"/>
      <c r="C35" s="18"/>
      <c r="D35" s="838"/>
      <c r="F35" s="838"/>
      <c r="G35" s="16"/>
      <c r="H35" s="838"/>
      <c r="J35" s="838"/>
      <c r="K35" s="16"/>
      <c r="L35" s="838"/>
      <c r="M35" s="838"/>
      <c r="N35" s="838"/>
      <c r="O35" s="838"/>
      <c r="P35" s="838"/>
      <c r="Q35" s="838"/>
      <c r="R35" s="838"/>
      <c r="S35" s="838"/>
      <c r="T35" s="838"/>
      <c r="U35" s="838"/>
      <c r="V35" s="838"/>
      <c r="W35" s="838"/>
      <c r="X35" s="838"/>
      <c r="Y35" s="838"/>
      <c r="Z35" s="838"/>
      <c r="AA35" s="838"/>
      <c r="AB35" s="838"/>
      <c r="AC35" s="838"/>
    </row>
    <row r="36" spans="1:37" ht="13.5" customHeight="1" x14ac:dyDescent="0.2">
      <c r="A36" s="790"/>
      <c r="B36" s="838"/>
      <c r="C36" s="18"/>
      <c r="D36" s="838"/>
      <c r="F36" s="838"/>
      <c r="G36" s="16"/>
      <c r="H36" s="838"/>
      <c r="J36" s="838"/>
      <c r="K36" s="16"/>
      <c r="L36" s="838"/>
      <c r="M36" s="838"/>
      <c r="N36" s="838"/>
      <c r="O36" s="838"/>
      <c r="P36" s="838"/>
      <c r="Q36" s="838"/>
      <c r="R36" s="838"/>
      <c r="S36" s="838"/>
      <c r="T36" s="838"/>
      <c r="U36" s="838"/>
      <c r="V36" s="838"/>
      <c r="W36" s="838"/>
      <c r="X36" s="838"/>
      <c r="Y36" s="838"/>
      <c r="Z36" s="838"/>
      <c r="AA36" s="838"/>
      <c r="AB36" s="838"/>
      <c r="AC36" s="838"/>
    </row>
    <row r="37" spans="1:37" ht="13.5" customHeight="1" x14ac:dyDescent="0.2">
      <c r="A37" s="790"/>
      <c r="B37" s="838"/>
      <c r="C37" s="18"/>
      <c r="D37" s="838"/>
      <c r="F37" s="838"/>
      <c r="G37" s="16"/>
      <c r="H37" s="838"/>
      <c r="J37" s="838"/>
      <c r="K37" s="16"/>
      <c r="L37" s="838"/>
      <c r="M37" s="838"/>
      <c r="N37" s="838"/>
      <c r="O37" s="838"/>
      <c r="P37" s="838"/>
      <c r="Q37" s="838"/>
      <c r="R37" s="838"/>
      <c r="S37" s="838"/>
      <c r="T37" s="838"/>
      <c r="U37" s="838"/>
      <c r="V37" s="838"/>
      <c r="W37" s="838"/>
      <c r="X37" s="838"/>
      <c r="Y37" s="838"/>
      <c r="Z37" s="838"/>
      <c r="AA37" s="838"/>
      <c r="AB37" s="838"/>
      <c r="AC37" s="838"/>
    </row>
    <row r="38" spans="1:37" ht="13.5" customHeight="1" x14ac:dyDescent="0.2">
      <c r="A38" s="790"/>
      <c r="B38" s="838"/>
      <c r="C38" s="18"/>
      <c r="D38" s="838"/>
      <c r="F38" s="838"/>
      <c r="G38" s="16"/>
      <c r="H38" s="838"/>
      <c r="J38" s="838"/>
      <c r="K38" s="16"/>
      <c r="L38" s="838"/>
      <c r="M38" s="838"/>
      <c r="N38" s="838"/>
      <c r="O38" s="838"/>
      <c r="P38" s="838"/>
      <c r="Q38" s="838"/>
      <c r="R38" s="838"/>
      <c r="S38" s="838"/>
      <c r="T38" s="838"/>
      <c r="U38" s="838"/>
      <c r="V38" s="838"/>
      <c r="W38" s="838"/>
      <c r="X38" s="838"/>
      <c r="Y38" s="838"/>
      <c r="Z38" s="838"/>
      <c r="AA38" s="838"/>
      <c r="AB38" s="838"/>
      <c r="AC38" s="838"/>
    </row>
    <row r="39" spans="1:37" ht="13.5" customHeight="1" x14ac:dyDescent="0.2">
      <c r="A39" s="790"/>
      <c r="B39" s="838"/>
      <c r="C39" s="18"/>
      <c r="D39" s="838"/>
      <c r="F39" s="838"/>
      <c r="G39" s="16"/>
      <c r="H39" s="838"/>
      <c r="J39" s="838"/>
      <c r="K39" s="16"/>
      <c r="L39" s="838"/>
      <c r="M39" s="838"/>
      <c r="N39" s="838"/>
      <c r="O39" s="838"/>
      <c r="P39" s="838"/>
      <c r="Q39" s="838"/>
      <c r="R39" s="838"/>
      <c r="S39" s="838"/>
      <c r="T39" s="838"/>
      <c r="U39" s="838"/>
      <c r="V39" s="838"/>
      <c r="W39" s="838"/>
      <c r="X39" s="838"/>
      <c r="Y39" s="838"/>
      <c r="Z39" s="838"/>
      <c r="AA39" s="838"/>
      <c r="AB39" s="838"/>
      <c r="AC39" s="838"/>
    </row>
    <row r="40" spans="1:37" ht="13.5" customHeight="1" x14ac:dyDescent="0.2">
      <c r="A40" s="790"/>
      <c r="B40" s="838"/>
      <c r="C40" s="18"/>
      <c r="D40" s="838"/>
      <c r="F40" s="838"/>
      <c r="G40" s="16"/>
      <c r="H40" s="838"/>
      <c r="J40" s="838"/>
      <c r="K40" s="16"/>
      <c r="L40" s="838"/>
      <c r="M40" s="838"/>
      <c r="N40" s="838"/>
      <c r="O40" s="838"/>
      <c r="P40" s="838"/>
      <c r="Q40" s="838"/>
      <c r="R40" s="838"/>
      <c r="S40" s="838"/>
      <c r="T40" s="838"/>
      <c r="U40" s="838"/>
      <c r="V40" s="838"/>
      <c r="W40" s="838"/>
      <c r="X40" s="838"/>
      <c r="Y40" s="838"/>
      <c r="Z40" s="838"/>
      <c r="AA40" s="838"/>
      <c r="AB40" s="838"/>
      <c r="AC40" s="838"/>
    </row>
    <row r="41" spans="1:37" ht="13.5" customHeight="1" x14ac:dyDescent="0.2">
      <c r="A41" s="790"/>
      <c r="B41" s="838"/>
      <c r="C41" s="18"/>
      <c r="D41" s="838"/>
      <c r="F41" s="838"/>
      <c r="G41" s="16"/>
      <c r="H41" s="838"/>
      <c r="J41" s="838"/>
      <c r="K41" s="16"/>
      <c r="L41" s="838"/>
      <c r="M41" s="838"/>
      <c r="N41" s="838"/>
      <c r="O41" s="838"/>
      <c r="P41" s="838"/>
      <c r="Q41" s="838"/>
      <c r="R41" s="838"/>
      <c r="S41" s="838"/>
      <c r="T41" s="838"/>
      <c r="U41" s="838"/>
      <c r="V41" s="838"/>
      <c r="W41" s="838"/>
      <c r="X41" s="838"/>
      <c r="Y41" s="838"/>
      <c r="Z41" s="838"/>
      <c r="AA41" s="838"/>
      <c r="AB41" s="838"/>
      <c r="AC41" s="838"/>
    </row>
    <row r="42" spans="1:37" ht="13.5" customHeight="1" x14ac:dyDescent="0.2">
      <c r="A42" s="790"/>
      <c r="B42" s="838"/>
      <c r="C42" s="18"/>
      <c r="D42" s="838"/>
      <c r="F42" s="838"/>
      <c r="G42" s="16"/>
      <c r="H42" s="838"/>
      <c r="J42" s="838"/>
      <c r="K42" s="16"/>
      <c r="L42" s="838"/>
      <c r="M42" s="838"/>
      <c r="N42" s="838"/>
      <c r="O42" s="838"/>
      <c r="P42" s="838"/>
      <c r="Q42" s="838"/>
      <c r="R42" s="838"/>
      <c r="S42" s="838"/>
      <c r="T42" s="838"/>
      <c r="U42" s="838"/>
      <c r="V42" s="838"/>
      <c r="W42" s="838"/>
      <c r="X42" s="838"/>
      <c r="Y42" s="838"/>
      <c r="Z42" s="838"/>
      <c r="AA42" s="838"/>
      <c r="AB42" s="838"/>
      <c r="AC42" s="838"/>
    </row>
    <row r="43" spans="1:37" ht="13.5" customHeight="1" x14ac:dyDescent="0.2">
      <c r="A43" s="790"/>
      <c r="B43" s="838"/>
      <c r="C43" s="18"/>
      <c r="D43" s="838"/>
      <c r="F43" s="838"/>
      <c r="G43" s="16"/>
      <c r="H43" s="838"/>
      <c r="J43" s="838"/>
      <c r="K43" s="16"/>
      <c r="L43" s="838"/>
      <c r="M43" s="838"/>
      <c r="N43" s="838"/>
      <c r="O43" s="838"/>
      <c r="P43" s="838"/>
      <c r="Q43" s="838"/>
      <c r="R43" s="838"/>
      <c r="S43" s="838"/>
      <c r="T43" s="838"/>
      <c r="U43" s="838"/>
      <c r="V43" s="838"/>
      <c r="W43" s="838"/>
      <c r="X43" s="838"/>
      <c r="Y43" s="838"/>
      <c r="Z43" s="838"/>
      <c r="AA43" s="838"/>
      <c r="AB43" s="838"/>
      <c r="AC43" s="838"/>
    </row>
    <row r="44" spans="1:37" ht="13.5" customHeight="1" x14ac:dyDescent="0.2">
      <c r="A44" s="790"/>
      <c r="B44" s="838"/>
      <c r="C44" s="18"/>
      <c r="D44" s="838"/>
      <c r="F44" s="838"/>
      <c r="G44" s="16"/>
      <c r="H44" s="838"/>
      <c r="J44" s="838"/>
      <c r="K44" s="16"/>
      <c r="L44" s="838"/>
      <c r="M44" s="838"/>
      <c r="N44" s="838"/>
      <c r="O44" s="838"/>
      <c r="P44" s="838"/>
      <c r="Q44" s="838"/>
      <c r="R44" s="838"/>
      <c r="S44" s="838"/>
      <c r="T44" s="838"/>
      <c r="U44" s="838"/>
      <c r="V44" s="838"/>
      <c r="W44" s="838"/>
      <c r="X44" s="838"/>
      <c r="Y44" s="838"/>
      <c r="Z44" s="838"/>
      <c r="AA44" s="838"/>
      <c r="AB44" s="838"/>
      <c r="AC44" s="838"/>
    </row>
    <row r="45" spans="1:37" ht="13.5" customHeight="1" x14ac:dyDescent="0.2">
      <c r="A45" s="790"/>
      <c r="B45" s="838"/>
      <c r="C45" s="18"/>
      <c r="D45" s="838"/>
      <c r="F45" s="838"/>
      <c r="G45" s="16"/>
      <c r="H45" s="838"/>
      <c r="J45" s="838"/>
      <c r="K45" s="16"/>
      <c r="L45" s="838"/>
      <c r="M45" s="838"/>
      <c r="N45" s="838"/>
      <c r="O45" s="838"/>
      <c r="P45" s="838"/>
      <c r="Q45" s="838"/>
      <c r="R45" s="838"/>
      <c r="S45" s="838"/>
      <c r="T45" s="838"/>
      <c r="U45" s="838"/>
      <c r="V45" s="838"/>
      <c r="W45" s="838"/>
      <c r="X45" s="838"/>
      <c r="Y45" s="838"/>
      <c r="Z45" s="838"/>
      <c r="AA45" s="838"/>
      <c r="AB45" s="838"/>
      <c r="AC45" s="838"/>
    </row>
    <row r="46" spans="1:37" ht="13.5" customHeight="1" x14ac:dyDescent="0.2">
      <c r="A46" s="790"/>
      <c r="B46" s="838"/>
      <c r="C46" s="18"/>
      <c r="D46" s="838"/>
      <c r="F46" s="838"/>
      <c r="G46" s="16"/>
      <c r="H46" s="838"/>
      <c r="J46" s="838"/>
      <c r="K46" s="16"/>
      <c r="L46" s="838"/>
      <c r="M46" s="838"/>
      <c r="N46" s="838"/>
      <c r="O46" s="838"/>
      <c r="P46" s="838"/>
      <c r="Q46" s="838"/>
      <c r="R46" s="838"/>
      <c r="S46" s="838"/>
      <c r="T46" s="838"/>
      <c r="U46" s="838"/>
      <c r="V46" s="838"/>
      <c r="W46" s="838"/>
      <c r="X46" s="838"/>
      <c r="Y46" s="838"/>
      <c r="Z46" s="838"/>
      <c r="AA46" s="838"/>
      <c r="AB46" s="838"/>
      <c r="AC46" s="838"/>
    </row>
    <row r="47" spans="1:37" s="26" customFormat="1" ht="18" x14ac:dyDescent="0.25">
      <c r="A47" s="790"/>
      <c r="B47" s="26" t="s">
        <v>27</v>
      </c>
      <c r="C47" s="31"/>
      <c r="F47" s="26" t="s">
        <v>26</v>
      </c>
      <c r="G47" s="30"/>
      <c r="J47" s="26" t="s">
        <v>307</v>
      </c>
      <c r="K47" s="30"/>
      <c r="AE47" s="29"/>
      <c r="AF47" s="28"/>
      <c r="AG47" s="28"/>
      <c r="AH47" s="27"/>
      <c r="AI47" s="27"/>
      <c r="AJ47" s="27"/>
      <c r="AK47" s="27"/>
    </row>
    <row r="48" spans="1:37" x14ac:dyDescent="0.2">
      <c r="A48" s="790"/>
      <c r="B48" s="25" t="s">
        <v>25</v>
      </c>
      <c r="F48" s="25" t="s">
        <v>24</v>
      </c>
      <c r="J48" s="25" t="s">
        <v>308</v>
      </c>
    </row>
    <row r="49" spans="1:29" ht="13.5" thickBot="1" x14ac:dyDescent="0.25">
      <c r="A49" s="790"/>
    </row>
    <row r="50" spans="1:29" ht="8.1" customHeight="1" x14ac:dyDescent="0.2">
      <c r="A50" s="790"/>
      <c r="B50" s="22"/>
      <c r="C50" s="23"/>
      <c r="D50" s="20"/>
      <c r="F50" s="22"/>
      <c r="G50" s="21"/>
      <c r="H50" s="20"/>
      <c r="J50" s="22"/>
      <c r="K50" s="21"/>
      <c r="L50" s="20"/>
      <c r="M50" s="838"/>
      <c r="N50" s="838"/>
      <c r="O50" s="838"/>
      <c r="P50" s="838"/>
      <c r="Q50" s="838"/>
      <c r="R50" s="838"/>
      <c r="S50" s="838"/>
      <c r="T50" s="838"/>
      <c r="U50" s="838"/>
      <c r="V50" s="838"/>
      <c r="W50" s="838"/>
      <c r="X50" s="838"/>
      <c r="Y50" s="838"/>
      <c r="Z50" s="838"/>
      <c r="AA50" s="838"/>
      <c r="AB50" s="838"/>
      <c r="AC50" s="838"/>
    </row>
    <row r="51" spans="1:29" x14ac:dyDescent="0.2">
      <c r="A51" s="790"/>
      <c r="B51" s="17" t="s">
        <v>13</v>
      </c>
      <c r="C51" s="18">
        <f>C12/(C14-C10)</f>
        <v>8414.6341463414647</v>
      </c>
      <c r="D51" s="15" t="s">
        <v>7</v>
      </c>
      <c r="F51" s="19" t="s">
        <v>14</v>
      </c>
      <c r="G51" s="16">
        <f>ROUND((G12-G10)/(G16-G14),2)</f>
        <v>2.66</v>
      </c>
      <c r="H51" s="15" t="s">
        <v>1</v>
      </c>
      <c r="J51" s="19" t="s">
        <v>315</v>
      </c>
      <c r="K51" s="16">
        <f>ROUND(K14-K12,2)</f>
        <v>88000</v>
      </c>
      <c r="L51" s="15" t="s">
        <v>1</v>
      </c>
      <c r="M51" s="838"/>
      <c r="N51" s="838"/>
      <c r="O51" s="838"/>
      <c r="P51" s="838"/>
      <c r="Q51" s="838"/>
      <c r="R51" s="838"/>
      <c r="S51" s="838"/>
      <c r="T51" s="838"/>
      <c r="U51" s="838"/>
      <c r="V51" s="838"/>
      <c r="W51" s="838"/>
      <c r="X51" s="838"/>
      <c r="Y51" s="838"/>
      <c r="Z51" s="838"/>
      <c r="AA51" s="838"/>
      <c r="AB51" s="838"/>
      <c r="AC51" s="838"/>
    </row>
    <row r="52" spans="1:29" ht="8.1" customHeight="1" x14ac:dyDescent="0.2">
      <c r="A52" s="790"/>
      <c r="B52" s="17"/>
      <c r="C52" s="18"/>
      <c r="D52" s="15"/>
      <c r="F52" s="17"/>
      <c r="G52" s="16"/>
      <c r="H52" s="15"/>
      <c r="J52" s="17"/>
      <c r="K52" s="16"/>
      <c r="L52" s="15"/>
      <c r="M52" s="838"/>
      <c r="N52" s="838"/>
      <c r="O52" s="838"/>
      <c r="P52" s="838"/>
      <c r="Q52" s="838"/>
      <c r="R52" s="838"/>
      <c r="S52" s="838"/>
      <c r="T52" s="838"/>
      <c r="U52" s="838"/>
      <c r="V52" s="838"/>
      <c r="W52" s="838"/>
      <c r="X52" s="838"/>
      <c r="Y52" s="838"/>
      <c r="Z52" s="838"/>
      <c r="AA52" s="838"/>
      <c r="AB52" s="838"/>
      <c r="AC52" s="838"/>
    </row>
    <row r="53" spans="1:29" x14ac:dyDescent="0.2">
      <c r="A53" s="790"/>
      <c r="B53" s="17" t="s">
        <v>12</v>
      </c>
      <c r="C53" s="18">
        <f>ROUNDUP(C51,0)</f>
        <v>8415</v>
      </c>
      <c r="D53" s="15" t="s">
        <v>7</v>
      </c>
      <c r="F53" s="17" t="s">
        <v>13</v>
      </c>
      <c r="G53" s="16">
        <f>G18/(G20-G51)</f>
        <v>8414.6341463414647</v>
      </c>
      <c r="H53" s="15" t="s">
        <v>7</v>
      </c>
      <c r="J53" s="19" t="s">
        <v>310</v>
      </c>
      <c r="K53" s="16">
        <f>ROUND(K51*100/K14,2)</f>
        <v>55</v>
      </c>
      <c r="L53" s="15" t="s">
        <v>311</v>
      </c>
      <c r="M53" s="838"/>
      <c r="N53" s="838"/>
      <c r="O53" s="838"/>
      <c r="P53" s="838"/>
      <c r="Q53" s="838"/>
      <c r="R53" s="838"/>
      <c r="S53" s="838"/>
      <c r="T53" s="838"/>
      <c r="U53" s="838"/>
      <c r="V53" s="838"/>
      <c r="W53" s="838"/>
      <c r="X53" s="838"/>
      <c r="Y53" s="838"/>
      <c r="Z53" s="838"/>
      <c r="AA53" s="838"/>
      <c r="AB53" s="838"/>
      <c r="AC53" s="838"/>
    </row>
    <row r="54" spans="1:29" ht="8.1" customHeight="1" x14ac:dyDescent="0.2">
      <c r="A54" s="790"/>
      <c r="B54" s="17"/>
      <c r="C54" s="18"/>
      <c r="D54" s="15"/>
      <c r="F54" s="17"/>
      <c r="G54" s="16"/>
      <c r="H54" s="15"/>
      <c r="J54" s="17"/>
      <c r="K54" s="16"/>
      <c r="L54" s="15"/>
      <c r="M54" s="838"/>
      <c r="N54" s="838"/>
      <c r="O54" s="838"/>
      <c r="P54" s="838"/>
      <c r="Q54" s="838"/>
      <c r="R54" s="838"/>
      <c r="S54" s="838"/>
      <c r="T54" s="838"/>
      <c r="U54" s="838"/>
      <c r="V54" s="838"/>
      <c r="W54" s="838"/>
      <c r="X54" s="838"/>
      <c r="Y54" s="838"/>
      <c r="Z54" s="838"/>
      <c r="AA54" s="838"/>
      <c r="AB54" s="838"/>
      <c r="AC54" s="838"/>
    </row>
    <row r="55" spans="1:29" x14ac:dyDescent="0.2">
      <c r="A55" s="790"/>
      <c r="B55" s="19" t="s">
        <v>11</v>
      </c>
      <c r="C55" s="16">
        <f>ROUND(C53*C14,2)</f>
        <v>36184.5</v>
      </c>
      <c r="D55" s="15" t="s">
        <v>1</v>
      </c>
      <c r="F55" s="17" t="s">
        <v>12</v>
      </c>
      <c r="G55" s="16">
        <f>ROUNDUP(G53,0)</f>
        <v>8415</v>
      </c>
      <c r="H55" s="15" t="s">
        <v>7</v>
      </c>
      <c r="J55" s="19" t="s">
        <v>11</v>
      </c>
      <c r="K55" s="16">
        <f>ROUND(K10*100/K53,2)</f>
        <v>150909.09</v>
      </c>
      <c r="L55" s="15" t="s">
        <v>1</v>
      </c>
      <c r="M55" s="838"/>
      <c r="N55" s="838"/>
      <c r="O55" s="838"/>
      <c r="P55" s="838"/>
      <c r="Q55" s="838"/>
      <c r="R55" s="838"/>
      <c r="S55" s="838"/>
      <c r="T55" s="838"/>
      <c r="U55" s="838"/>
      <c r="V55" s="838"/>
      <c r="W55" s="838"/>
      <c r="X55" s="838"/>
      <c r="Y55" s="838"/>
      <c r="Z55" s="838"/>
      <c r="AA55" s="838"/>
      <c r="AB55" s="838"/>
      <c r="AC55" s="838"/>
    </row>
    <row r="56" spans="1:29" ht="8.1" customHeight="1" x14ac:dyDescent="0.2">
      <c r="A56" s="790"/>
      <c r="B56" s="17"/>
      <c r="C56" s="18"/>
      <c r="D56" s="15"/>
      <c r="F56" s="17"/>
      <c r="G56" s="16"/>
      <c r="H56" s="15"/>
      <c r="J56" s="17"/>
      <c r="K56" s="16"/>
      <c r="L56" s="15"/>
      <c r="M56" s="838"/>
      <c r="N56" s="838"/>
      <c r="O56" s="838"/>
      <c r="P56" s="838"/>
      <c r="Q56" s="838"/>
      <c r="R56" s="838"/>
      <c r="S56" s="838"/>
      <c r="T56" s="838"/>
      <c r="U56" s="838"/>
      <c r="V56" s="838"/>
      <c r="W56" s="838"/>
      <c r="X56" s="838"/>
      <c r="Y56" s="838"/>
      <c r="Z56" s="838"/>
      <c r="AA56" s="838"/>
      <c r="AB56" s="838"/>
      <c r="AC56" s="838"/>
    </row>
    <row r="57" spans="1:29" x14ac:dyDescent="0.2">
      <c r="A57" s="790"/>
      <c r="B57" s="17" t="s">
        <v>10</v>
      </c>
      <c r="C57" s="18">
        <f>(C18+C12)/(C14-C10)</f>
        <v>20609.756097560981</v>
      </c>
      <c r="D57" s="15" t="s">
        <v>7</v>
      </c>
      <c r="F57" s="19" t="s">
        <v>11</v>
      </c>
      <c r="G57" s="16">
        <f>ROUND(G55*G20,2)</f>
        <v>36184.5</v>
      </c>
      <c r="H57" s="15" t="s">
        <v>1</v>
      </c>
      <c r="J57" s="19" t="s">
        <v>309</v>
      </c>
      <c r="K57" s="16">
        <f>ROUND(((K10+K16)/K53)*100,2)</f>
        <v>187272.73</v>
      </c>
      <c r="L57" s="15" t="s">
        <v>1</v>
      </c>
      <c r="M57" s="838"/>
      <c r="N57" s="838"/>
      <c r="O57" s="838"/>
      <c r="P57" s="838"/>
      <c r="Q57" s="838"/>
      <c r="R57" s="838"/>
      <c r="S57" s="838"/>
      <c r="T57" s="838"/>
      <c r="U57" s="838"/>
      <c r="V57" s="838"/>
      <c r="W57" s="838"/>
      <c r="X57" s="838"/>
      <c r="Y57" s="838"/>
      <c r="Z57" s="838"/>
      <c r="AA57" s="838"/>
      <c r="AB57" s="838"/>
      <c r="AC57" s="838"/>
    </row>
    <row r="58" spans="1:29" ht="8.1" customHeight="1" x14ac:dyDescent="0.2">
      <c r="A58" s="790"/>
      <c r="B58" s="17"/>
      <c r="C58" s="18"/>
      <c r="D58" s="15"/>
      <c r="F58" s="17"/>
      <c r="G58" s="16"/>
      <c r="H58" s="15"/>
      <c r="J58" s="17"/>
      <c r="K58" s="16"/>
      <c r="L58" s="15"/>
      <c r="M58" s="838"/>
      <c r="N58" s="838"/>
      <c r="O58" s="838"/>
      <c r="P58" s="838"/>
      <c r="Q58" s="838"/>
      <c r="R58" s="838"/>
      <c r="S58" s="838"/>
      <c r="T58" s="838"/>
      <c r="U58" s="838"/>
      <c r="V58" s="838"/>
      <c r="W58" s="838"/>
      <c r="X58" s="838"/>
      <c r="Y58" s="838"/>
      <c r="Z58" s="838"/>
      <c r="AA58" s="838"/>
      <c r="AB58" s="838"/>
      <c r="AC58" s="838"/>
    </row>
    <row r="59" spans="1:29" x14ac:dyDescent="0.2">
      <c r="A59" s="790"/>
      <c r="B59" s="17" t="s">
        <v>8</v>
      </c>
      <c r="C59" s="18">
        <f>ROUNDUP(C57,0)</f>
        <v>20610</v>
      </c>
      <c r="D59" s="15" t="s">
        <v>7</v>
      </c>
      <c r="F59" s="17" t="s">
        <v>10</v>
      </c>
      <c r="G59" s="16">
        <f>(G24+G18)/(G20-G51)</f>
        <v>20609.756097560981</v>
      </c>
      <c r="H59" s="15" t="s">
        <v>7</v>
      </c>
      <c r="J59" s="19"/>
      <c r="K59" s="16"/>
      <c r="L59" s="15"/>
      <c r="M59" s="838"/>
      <c r="N59" s="838"/>
      <c r="O59" s="838"/>
      <c r="P59" s="838"/>
      <c r="Q59" s="838"/>
      <c r="R59" s="838"/>
      <c r="S59" s="838"/>
      <c r="T59" s="838"/>
      <c r="U59" s="838"/>
      <c r="V59" s="838"/>
      <c r="W59" s="838"/>
      <c r="X59" s="838"/>
      <c r="Y59" s="838"/>
      <c r="Z59" s="838"/>
      <c r="AA59" s="838"/>
      <c r="AB59" s="838"/>
      <c r="AC59" s="838"/>
    </row>
    <row r="60" spans="1:29" ht="8.1" customHeight="1" x14ac:dyDescent="0.2">
      <c r="A60" s="790"/>
      <c r="B60" s="17"/>
      <c r="C60" s="18"/>
      <c r="D60" s="15"/>
      <c r="F60" s="17"/>
      <c r="G60" s="16"/>
      <c r="H60" s="15"/>
      <c r="J60" s="17"/>
      <c r="K60" s="16"/>
      <c r="L60" s="15"/>
      <c r="M60" s="838"/>
      <c r="N60" s="838"/>
      <c r="O60" s="838"/>
      <c r="P60" s="838"/>
      <c r="Q60" s="838"/>
      <c r="R60" s="838"/>
      <c r="S60" s="838"/>
      <c r="T60" s="838"/>
      <c r="U60" s="838"/>
      <c r="V60" s="838"/>
      <c r="W60" s="838"/>
      <c r="X60" s="838"/>
      <c r="Y60" s="838"/>
      <c r="Z60" s="838"/>
      <c r="AA60" s="838"/>
      <c r="AB60" s="838"/>
      <c r="AC60" s="838"/>
    </row>
    <row r="61" spans="1:29" x14ac:dyDescent="0.2">
      <c r="A61" s="790"/>
      <c r="B61" s="17" t="s">
        <v>9</v>
      </c>
      <c r="C61" s="18">
        <f>ROUND(((C14-C10)*C16)-C12,2)</f>
        <v>27200</v>
      </c>
      <c r="D61" s="15" t="s">
        <v>1</v>
      </c>
      <c r="F61" s="17" t="s">
        <v>8</v>
      </c>
      <c r="G61" s="16">
        <f>ROUNDUP(G59,0)</f>
        <v>20610</v>
      </c>
      <c r="H61" s="15" t="s">
        <v>7</v>
      </c>
      <c r="J61" s="17"/>
      <c r="K61" s="16"/>
      <c r="L61" s="15"/>
      <c r="M61" s="838"/>
      <c r="N61" s="838"/>
      <c r="O61" s="838"/>
      <c r="P61" s="838"/>
      <c r="Q61" s="838"/>
      <c r="R61" s="838"/>
      <c r="S61" s="838"/>
      <c r="T61" s="838"/>
      <c r="U61" s="838"/>
      <c r="V61" s="838"/>
      <c r="W61" s="838"/>
      <c r="X61" s="838"/>
      <c r="Y61" s="838"/>
      <c r="Z61" s="838"/>
      <c r="AA61" s="838"/>
      <c r="AB61" s="838"/>
      <c r="AC61" s="838"/>
    </row>
    <row r="62" spans="1:29" ht="8.1" customHeight="1" x14ac:dyDescent="0.2">
      <c r="A62" s="790"/>
      <c r="B62" s="17"/>
      <c r="C62" s="18"/>
      <c r="D62" s="15"/>
      <c r="F62" s="17"/>
      <c r="G62" s="16"/>
      <c r="H62" s="15"/>
      <c r="J62" s="17"/>
      <c r="K62" s="16"/>
      <c r="L62" s="15"/>
      <c r="M62" s="838"/>
      <c r="N62" s="838"/>
      <c r="O62" s="838"/>
      <c r="P62" s="838"/>
      <c r="Q62" s="838"/>
      <c r="R62" s="838"/>
      <c r="S62" s="838"/>
      <c r="T62" s="838"/>
      <c r="U62" s="838"/>
      <c r="V62" s="838"/>
      <c r="W62" s="838"/>
      <c r="X62" s="838"/>
      <c r="Y62" s="838"/>
      <c r="Z62" s="838"/>
      <c r="AA62" s="838"/>
      <c r="AB62" s="838"/>
      <c r="AC62" s="838"/>
    </row>
    <row r="63" spans="1:29" x14ac:dyDescent="0.2">
      <c r="A63" s="790"/>
      <c r="B63" s="19" t="s">
        <v>5</v>
      </c>
      <c r="C63" s="18">
        <f>ROUND((C14-C10)*C16,2)</f>
        <v>41000</v>
      </c>
      <c r="D63" s="15" t="s">
        <v>1</v>
      </c>
      <c r="F63" s="19" t="s">
        <v>6</v>
      </c>
      <c r="G63" s="16">
        <f>ROUND(((G20-G51)*G22)-G18,2)</f>
        <v>27200</v>
      </c>
      <c r="H63" s="15" t="s">
        <v>1</v>
      </c>
      <c r="J63" s="19"/>
      <c r="K63" s="16"/>
      <c r="L63" s="15"/>
      <c r="M63" s="838"/>
      <c r="N63" s="838"/>
      <c r="O63" s="838"/>
      <c r="P63" s="838"/>
      <c r="Q63" s="838"/>
      <c r="R63" s="838"/>
      <c r="S63" s="838"/>
      <c r="T63" s="838"/>
      <c r="U63" s="838"/>
      <c r="V63" s="838"/>
      <c r="W63" s="838"/>
      <c r="X63" s="838"/>
      <c r="Y63" s="838"/>
      <c r="Z63" s="838"/>
      <c r="AA63" s="838"/>
      <c r="AB63" s="838"/>
      <c r="AC63" s="838"/>
    </row>
    <row r="64" spans="1:29" ht="8.1" customHeight="1" x14ac:dyDescent="0.2">
      <c r="A64" s="790"/>
      <c r="B64" s="19"/>
      <c r="C64" s="18"/>
      <c r="D64" s="15"/>
      <c r="F64" s="17"/>
      <c r="G64" s="16"/>
      <c r="H64" s="15"/>
      <c r="J64" s="17"/>
      <c r="K64" s="16"/>
      <c r="L64" s="15"/>
      <c r="M64" s="838"/>
      <c r="N64" s="838"/>
      <c r="O64" s="838"/>
      <c r="P64" s="838"/>
      <c r="Q64" s="838"/>
      <c r="R64" s="838"/>
      <c r="S64" s="838"/>
      <c r="T64" s="838"/>
      <c r="U64" s="838"/>
      <c r="V64" s="838"/>
      <c r="W64" s="838"/>
      <c r="X64" s="838"/>
      <c r="Y64" s="838"/>
      <c r="Z64" s="838"/>
      <c r="AA64" s="838"/>
      <c r="AB64" s="838"/>
      <c r="AC64" s="838"/>
    </row>
    <row r="65" spans="1:37" x14ac:dyDescent="0.2">
      <c r="A65" s="790"/>
      <c r="B65" s="19" t="s">
        <v>4</v>
      </c>
      <c r="C65" s="16">
        <f>ROUND(C14-C10,2)</f>
        <v>1.64</v>
      </c>
      <c r="D65" s="15" t="s">
        <v>1</v>
      </c>
      <c r="F65" s="19" t="s">
        <v>5</v>
      </c>
      <c r="G65" s="16">
        <f>ROUND((G20-G51)*G22,2)</f>
        <v>41000</v>
      </c>
      <c r="H65" s="15" t="s">
        <v>1</v>
      </c>
      <c r="J65" s="19"/>
      <c r="K65" s="16"/>
      <c r="L65" s="15"/>
      <c r="M65" s="838"/>
      <c r="N65" s="838"/>
      <c r="O65" s="838"/>
      <c r="P65" s="838"/>
      <c r="Q65" s="838"/>
      <c r="R65" s="838"/>
      <c r="S65" s="838"/>
      <c r="T65" s="838"/>
      <c r="U65" s="838"/>
      <c r="V65" s="838"/>
      <c r="W65" s="838"/>
      <c r="X65" s="838"/>
      <c r="Y65" s="838"/>
      <c r="Z65" s="838"/>
      <c r="AA65" s="838"/>
      <c r="AB65" s="838"/>
      <c r="AC65" s="838"/>
    </row>
    <row r="66" spans="1:37" ht="8.1" customHeight="1" x14ac:dyDescent="0.2">
      <c r="A66" s="790"/>
      <c r="B66" s="17"/>
      <c r="C66" s="18"/>
      <c r="D66" s="15"/>
      <c r="F66" s="19"/>
      <c r="G66" s="16"/>
      <c r="H66" s="15"/>
      <c r="J66" s="19"/>
      <c r="K66" s="16"/>
      <c r="L66" s="15"/>
      <c r="M66" s="838"/>
      <c r="N66" s="838"/>
      <c r="O66" s="838"/>
      <c r="P66" s="838"/>
      <c r="Q66" s="838"/>
      <c r="R66" s="838"/>
      <c r="S66" s="838"/>
      <c r="T66" s="838"/>
      <c r="U66" s="838"/>
      <c r="V66" s="838"/>
      <c r="W66" s="838"/>
      <c r="X66" s="838"/>
      <c r="Y66" s="838"/>
      <c r="Z66" s="838"/>
      <c r="AA66" s="838"/>
      <c r="AB66" s="838"/>
      <c r="AC66" s="838"/>
    </row>
    <row r="67" spans="1:37" x14ac:dyDescent="0.2">
      <c r="A67" s="790"/>
      <c r="B67" s="17" t="s">
        <v>3</v>
      </c>
      <c r="C67" s="16">
        <f>ROUND(C10+(C12/C16),2)</f>
        <v>3.21</v>
      </c>
      <c r="D67" s="15" t="s">
        <v>1</v>
      </c>
      <c r="F67" s="19" t="s">
        <v>4</v>
      </c>
      <c r="G67" s="16">
        <f>ROUND(G20-G51,2)</f>
        <v>1.64</v>
      </c>
      <c r="H67" s="15" t="s">
        <v>1</v>
      </c>
      <c r="J67" s="19"/>
      <c r="K67" s="16"/>
      <c r="L67" s="15"/>
      <c r="M67" s="838"/>
      <c r="N67" s="838"/>
      <c r="O67" s="838"/>
      <c r="P67" s="838"/>
      <c r="Q67" s="838"/>
      <c r="R67" s="838"/>
      <c r="S67" s="838"/>
      <c r="T67" s="838"/>
      <c r="U67" s="838"/>
      <c r="V67" s="838"/>
      <c r="W67" s="838"/>
      <c r="X67" s="838"/>
      <c r="Y67" s="838"/>
      <c r="Z67" s="838"/>
      <c r="AA67" s="838"/>
      <c r="AB67" s="838"/>
      <c r="AC67" s="838"/>
    </row>
    <row r="68" spans="1:37" ht="8.1" customHeight="1" x14ac:dyDescent="0.2">
      <c r="A68" s="790"/>
      <c r="B68" s="17"/>
      <c r="C68" s="18"/>
      <c r="D68" s="15"/>
      <c r="F68" s="17"/>
      <c r="G68" s="16"/>
      <c r="H68" s="15"/>
      <c r="J68" s="17"/>
      <c r="K68" s="16"/>
      <c r="L68" s="15"/>
      <c r="M68" s="838"/>
      <c r="N68" s="838"/>
      <c r="O68" s="838"/>
      <c r="P68" s="838"/>
      <c r="Q68" s="838"/>
      <c r="R68" s="838"/>
      <c r="S68" s="838"/>
      <c r="T68" s="838"/>
      <c r="U68" s="838"/>
      <c r="V68" s="838"/>
      <c r="W68" s="838"/>
      <c r="X68" s="838"/>
      <c r="Y68" s="838"/>
      <c r="Z68" s="838"/>
      <c r="AA68" s="838"/>
      <c r="AB68" s="838"/>
      <c r="AC68" s="838"/>
    </row>
    <row r="69" spans="1:37" x14ac:dyDescent="0.2">
      <c r="A69" s="790"/>
      <c r="B69" s="17" t="s">
        <v>2</v>
      </c>
      <c r="C69" s="18">
        <f>ROUND(C10,2)</f>
        <v>2.66</v>
      </c>
      <c r="D69" s="15" t="s">
        <v>1</v>
      </c>
      <c r="F69" s="17" t="s">
        <v>3</v>
      </c>
      <c r="G69" s="16">
        <f>ROUND(G51+(G18/G22),2)</f>
        <v>3.21</v>
      </c>
      <c r="H69" s="15" t="s">
        <v>1</v>
      </c>
      <c r="J69" s="17"/>
      <c r="K69" s="16"/>
      <c r="L69" s="15"/>
      <c r="M69" s="838"/>
      <c r="N69" s="838"/>
      <c r="O69" s="838"/>
      <c r="P69" s="838"/>
      <c r="Q69" s="838"/>
      <c r="R69" s="838"/>
      <c r="S69" s="838"/>
      <c r="T69" s="838"/>
      <c r="U69" s="838"/>
      <c r="V69" s="838"/>
      <c r="W69" s="838"/>
      <c r="X69" s="838"/>
      <c r="Y69" s="838"/>
      <c r="Z69" s="838"/>
      <c r="AA69" s="838"/>
      <c r="AB69" s="838"/>
      <c r="AC69" s="838"/>
    </row>
    <row r="70" spans="1:37" ht="8.1" customHeight="1" x14ac:dyDescent="0.2">
      <c r="A70" s="790"/>
      <c r="B70" s="17"/>
      <c r="C70" s="18"/>
      <c r="D70" s="15"/>
      <c r="F70" s="17"/>
      <c r="G70" s="16"/>
      <c r="H70" s="15"/>
      <c r="J70" s="17"/>
      <c r="K70" s="16"/>
      <c r="L70" s="15"/>
      <c r="M70" s="838"/>
      <c r="N70" s="838"/>
      <c r="O70" s="838"/>
      <c r="P70" s="838"/>
      <c r="Q70" s="838"/>
      <c r="R70" s="838"/>
      <c r="S70" s="838"/>
      <c r="T70" s="838"/>
      <c r="U70" s="838"/>
      <c r="V70" s="838"/>
      <c r="W70" s="838"/>
      <c r="X70" s="838"/>
      <c r="Y70" s="838"/>
      <c r="Z70" s="838"/>
      <c r="AA70" s="838"/>
      <c r="AB70" s="838"/>
      <c r="AC70" s="838"/>
    </row>
    <row r="71" spans="1:37" x14ac:dyDescent="0.2">
      <c r="A71" s="790"/>
      <c r="B71" s="17"/>
      <c r="C71" s="18"/>
      <c r="D71" s="15"/>
      <c r="F71" s="17" t="s">
        <v>2</v>
      </c>
      <c r="G71" s="16">
        <f>ROUND(G51,2)</f>
        <v>2.66</v>
      </c>
      <c r="H71" s="15" t="s">
        <v>1</v>
      </c>
      <c r="J71" s="17"/>
      <c r="K71" s="16"/>
      <c r="L71" s="15"/>
      <c r="M71" s="838"/>
      <c r="N71" s="838"/>
      <c r="O71" s="838"/>
      <c r="P71" s="838"/>
      <c r="Q71" s="838"/>
      <c r="R71" s="838"/>
      <c r="S71" s="838"/>
      <c r="T71" s="838"/>
      <c r="U71" s="838"/>
      <c r="V71" s="838"/>
      <c r="W71" s="838"/>
      <c r="X71" s="838"/>
      <c r="Y71" s="838"/>
      <c r="Z71" s="838"/>
      <c r="AA71" s="838"/>
      <c r="AB71" s="838"/>
      <c r="AC71" s="838"/>
    </row>
    <row r="72" spans="1:37" ht="8.1" customHeight="1" thickBot="1" x14ac:dyDescent="0.25">
      <c r="A72" s="790"/>
      <c r="B72" s="13"/>
      <c r="C72" s="14"/>
      <c r="D72" s="11"/>
      <c r="F72" s="13"/>
      <c r="G72" s="12"/>
      <c r="H72" s="11"/>
      <c r="J72" s="13"/>
      <c r="K72" s="12"/>
      <c r="L72" s="11"/>
      <c r="M72" s="838"/>
      <c r="N72" s="838"/>
      <c r="O72" s="838"/>
      <c r="P72" s="838"/>
      <c r="Q72" s="838"/>
      <c r="R72" s="838"/>
      <c r="S72" s="838"/>
      <c r="T72" s="838"/>
      <c r="U72" s="838"/>
      <c r="V72" s="838"/>
      <c r="W72" s="838"/>
      <c r="X72" s="838"/>
      <c r="Y72" s="838"/>
      <c r="Z72" s="838"/>
      <c r="AA72" s="838"/>
      <c r="AB72" s="838"/>
      <c r="AC72" s="838"/>
    </row>
    <row r="74" spans="1:37" x14ac:dyDescent="0.2">
      <c r="B74" s="155" t="s">
        <v>75</v>
      </c>
    </row>
    <row r="76" spans="1:37" x14ac:dyDescent="0.2">
      <c r="B76" s="10" t="s">
        <v>0</v>
      </c>
    </row>
    <row r="79" spans="1:37" x14ac:dyDescent="0.2">
      <c r="AE79" s="807"/>
      <c r="AF79" s="807"/>
      <c r="AG79" s="807"/>
      <c r="AH79" s="807"/>
    </row>
    <row r="80" spans="1:37" x14ac:dyDescent="0.2">
      <c r="AE80" s="7"/>
      <c r="AF80" s="9"/>
      <c r="AG80" s="9"/>
      <c r="AH80" s="9"/>
      <c r="AI80" s="9"/>
      <c r="AJ80" s="9"/>
      <c r="AK80" s="9"/>
    </row>
    <row r="81" spans="1:37" s="146" customFormat="1" x14ac:dyDescent="0.2">
      <c r="A81" s="145"/>
      <c r="C81" s="147"/>
      <c r="G81" s="148"/>
      <c r="K81" s="148"/>
      <c r="AE81" s="149"/>
      <c r="AF81" s="150"/>
      <c r="AG81" s="150"/>
      <c r="AH81" s="151"/>
      <c r="AI81" s="151"/>
      <c r="AJ81" s="151"/>
      <c r="AK81" s="151"/>
    </row>
    <row r="82" spans="1:37" s="146" customFormat="1" x14ac:dyDescent="0.2">
      <c r="A82" s="145"/>
      <c r="C82" s="147"/>
      <c r="G82" s="148"/>
      <c r="K82" s="148"/>
      <c r="AE82" s="152" t="s">
        <v>71</v>
      </c>
      <c r="AF82" s="153" t="s">
        <v>69</v>
      </c>
      <c r="AG82" s="153" t="s">
        <v>70</v>
      </c>
      <c r="AH82" s="153" t="s">
        <v>72</v>
      </c>
      <c r="AI82" s="153" t="s">
        <v>73</v>
      </c>
      <c r="AJ82" s="153" t="s">
        <v>74</v>
      </c>
      <c r="AK82" s="151"/>
    </row>
    <row r="83" spans="1:37" s="146" customFormat="1" x14ac:dyDescent="0.2">
      <c r="A83" s="145"/>
      <c r="C83" s="147"/>
      <c r="G83" s="148"/>
      <c r="K83" s="148"/>
      <c r="AD83" s="146">
        <v>0</v>
      </c>
      <c r="AE83" s="154">
        <f>$AE$93*(AD83/100)</f>
        <v>0</v>
      </c>
      <c r="AF83" s="154">
        <f>$C$10*AE83+$C$12</f>
        <v>13800</v>
      </c>
      <c r="AG83" s="154">
        <f>AE83*$C$14</f>
        <v>0</v>
      </c>
      <c r="AH83" s="154">
        <f>$AH$93*(AD83/100)</f>
        <v>0</v>
      </c>
      <c r="AI83" s="154">
        <f>$G$51*AH83+$G$12</f>
        <v>13800</v>
      </c>
      <c r="AJ83" s="154">
        <f>AH83*$G$20</f>
        <v>0</v>
      </c>
      <c r="AK83" s="151"/>
    </row>
    <row r="84" spans="1:37" s="146" customFormat="1" x14ac:dyDescent="0.2">
      <c r="A84" s="145"/>
      <c r="C84" s="147"/>
      <c r="G84" s="148"/>
      <c r="K84" s="148"/>
      <c r="AD84" s="146">
        <v>10</v>
      </c>
      <c r="AE84" s="154">
        <f>$AE$93*(AD84/100)</f>
        <v>2500</v>
      </c>
      <c r="AF84" s="154">
        <f t="shared" ref="AF84:AF93" si="0">$C$10*AE84+$C$12</f>
        <v>20450</v>
      </c>
      <c r="AG84" s="154">
        <f t="shared" ref="AG84:AG93" si="1">AE84*$C$14</f>
        <v>10750</v>
      </c>
      <c r="AH84" s="154">
        <f t="shared" ref="AH84:AH92" si="2">$AH$93*(AD84/100)</f>
        <v>2500</v>
      </c>
      <c r="AI84" s="154">
        <f>$G$51*AH84+$G$12</f>
        <v>20450</v>
      </c>
      <c r="AJ84" s="154">
        <f t="shared" ref="AJ84:AJ93" si="3">AH84*$G$20</f>
        <v>10750</v>
      </c>
      <c r="AK84" s="151"/>
    </row>
    <row r="85" spans="1:37" s="146" customFormat="1" x14ac:dyDescent="0.2">
      <c r="A85" s="145"/>
      <c r="C85" s="147"/>
      <c r="G85" s="148"/>
      <c r="K85" s="148"/>
      <c r="AD85" s="146">
        <v>20</v>
      </c>
      <c r="AE85" s="154">
        <f t="shared" ref="AE85:AE92" si="4">$AE$93*(AD85/100)</f>
        <v>5000</v>
      </c>
      <c r="AF85" s="154">
        <f t="shared" si="0"/>
        <v>27100</v>
      </c>
      <c r="AG85" s="154">
        <f t="shared" si="1"/>
        <v>21500</v>
      </c>
      <c r="AH85" s="154">
        <f t="shared" si="2"/>
        <v>5000</v>
      </c>
      <c r="AI85" s="154">
        <f>$G$51*AH85+$G$12</f>
        <v>27100</v>
      </c>
      <c r="AJ85" s="154">
        <f t="shared" si="3"/>
        <v>21500</v>
      </c>
      <c r="AK85" s="151"/>
    </row>
    <row r="86" spans="1:37" s="146" customFormat="1" x14ac:dyDescent="0.2">
      <c r="A86" s="145"/>
      <c r="C86" s="147"/>
      <c r="G86" s="148"/>
      <c r="K86" s="148"/>
      <c r="AD86" s="146">
        <v>30</v>
      </c>
      <c r="AE86" s="154">
        <f t="shared" si="4"/>
        <v>7500</v>
      </c>
      <c r="AF86" s="154">
        <f t="shared" si="0"/>
        <v>33750</v>
      </c>
      <c r="AG86" s="154">
        <f t="shared" si="1"/>
        <v>32250</v>
      </c>
      <c r="AH86" s="154">
        <f t="shared" si="2"/>
        <v>7500</v>
      </c>
      <c r="AI86" s="154">
        <f>$G$51*AH86+$G$12</f>
        <v>33750</v>
      </c>
      <c r="AJ86" s="154">
        <f t="shared" si="3"/>
        <v>32250</v>
      </c>
      <c r="AK86" s="151"/>
    </row>
    <row r="87" spans="1:37" s="146" customFormat="1" x14ac:dyDescent="0.2">
      <c r="A87" s="145"/>
      <c r="C87" s="147"/>
      <c r="G87" s="148"/>
      <c r="K87" s="148"/>
      <c r="AD87" s="146">
        <v>40</v>
      </c>
      <c r="AE87" s="154">
        <f t="shared" si="4"/>
        <v>10000</v>
      </c>
      <c r="AF87" s="154">
        <f t="shared" si="0"/>
        <v>40400</v>
      </c>
      <c r="AG87" s="154">
        <f t="shared" si="1"/>
        <v>43000</v>
      </c>
      <c r="AH87" s="154">
        <f t="shared" si="2"/>
        <v>10000</v>
      </c>
      <c r="AI87" s="154">
        <f>$G$51*AH87+$G$12</f>
        <v>40400</v>
      </c>
      <c r="AJ87" s="154">
        <f t="shared" si="3"/>
        <v>43000</v>
      </c>
      <c r="AK87" s="151"/>
    </row>
    <row r="88" spans="1:37" s="150" customFormat="1" x14ac:dyDescent="0.2">
      <c r="A88" s="145"/>
      <c r="B88" s="146"/>
      <c r="C88" s="147"/>
      <c r="D88" s="146"/>
      <c r="E88" s="146"/>
      <c r="F88" s="146"/>
      <c r="G88" s="148"/>
      <c r="H88" s="146"/>
      <c r="I88" s="146"/>
      <c r="J88" s="146"/>
      <c r="K88" s="148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  <c r="AA88" s="146"/>
      <c r="AB88" s="146"/>
      <c r="AC88" s="146"/>
      <c r="AD88" s="146">
        <v>50</v>
      </c>
      <c r="AE88" s="154">
        <f t="shared" si="4"/>
        <v>12500</v>
      </c>
      <c r="AF88" s="154">
        <f t="shared" si="0"/>
        <v>47050</v>
      </c>
      <c r="AG88" s="154">
        <f t="shared" si="1"/>
        <v>53750</v>
      </c>
      <c r="AH88" s="154">
        <f t="shared" si="2"/>
        <v>12500</v>
      </c>
      <c r="AI88" s="154">
        <f>$G$51*AH88+$G$12</f>
        <v>47050</v>
      </c>
      <c r="AJ88" s="154">
        <f t="shared" si="3"/>
        <v>53750</v>
      </c>
      <c r="AK88" s="151"/>
    </row>
    <row r="89" spans="1:37" s="150" customFormat="1" x14ac:dyDescent="0.2">
      <c r="A89" s="145"/>
      <c r="B89" s="146"/>
      <c r="C89" s="147"/>
      <c r="D89" s="146"/>
      <c r="E89" s="146"/>
      <c r="F89" s="146"/>
      <c r="G89" s="148"/>
      <c r="H89" s="146"/>
      <c r="I89" s="146"/>
      <c r="J89" s="146"/>
      <c r="K89" s="148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  <c r="W89" s="146"/>
      <c r="X89" s="146"/>
      <c r="Y89" s="146"/>
      <c r="Z89" s="146"/>
      <c r="AA89" s="146"/>
      <c r="AB89" s="146"/>
      <c r="AC89" s="146"/>
      <c r="AD89" s="146">
        <v>60</v>
      </c>
      <c r="AE89" s="154">
        <f t="shared" si="4"/>
        <v>15000</v>
      </c>
      <c r="AF89" s="154">
        <f t="shared" si="0"/>
        <v>53700</v>
      </c>
      <c r="AG89" s="154">
        <f t="shared" si="1"/>
        <v>64500</v>
      </c>
      <c r="AH89" s="154">
        <f t="shared" si="2"/>
        <v>15000</v>
      </c>
      <c r="AI89" s="154">
        <f>$G$51*AH89+$G$12</f>
        <v>53700</v>
      </c>
      <c r="AJ89" s="154">
        <f t="shared" si="3"/>
        <v>64500</v>
      </c>
      <c r="AK89" s="151"/>
    </row>
    <row r="90" spans="1:37" s="150" customFormat="1" x14ac:dyDescent="0.2">
      <c r="A90" s="145"/>
      <c r="B90" s="146"/>
      <c r="C90" s="147"/>
      <c r="D90" s="146"/>
      <c r="E90" s="146"/>
      <c r="F90" s="146"/>
      <c r="G90" s="148"/>
      <c r="H90" s="146"/>
      <c r="I90" s="146"/>
      <c r="J90" s="146"/>
      <c r="K90" s="148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>
        <v>70</v>
      </c>
      <c r="AE90" s="154">
        <f t="shared" si="4"/>
        <v>17500</v>
      </c>
      <c r="AF90" s="154">
        <f t="shared" si="0"/>
        <v>60350</v>
      </c>
      <c r="AG90" s="154">
        <f t="shared" si="1"/>
        <v>75250</v>
      </c>
      <c r="AH90" s="154">
        <f t="shared" si="2"/>
        <v>17500</v>
      </c>
      <c r="AI90" s="154">
        <f>$G$51*AH90+$G$12</f>
        <v>60350</v>
      </c>
      <c r="AJ90" s="154">
        <f t="shared" si="3"/>
        <v>75250</v>
      </c>
      <c r="AK90" s="151"/>
    </row>
    <row r="91" spans="1:37" s="150" customFormat="1" x14ac:dyDescent="0.2">
      <c r="A91" s="145"/>
      <c r="B91" s="146"/>
      <c r="C91" s="147"/>
      <c r="D91" s="146"/>
      <c r="E91" s="146"/>
      <c r="F91" s="146"/>
      <c r="G91" s="148"/>
      <c r="H91" s="146"/>
      <c r="I91" s="146"/>
      <c r="J91" s="146"/>
      <c r="K91" s="148"/>
      <c r="L91" s="146"/>
      <c r="M91" s="146"/>
      <c r="N91" s="146"/>
      <c r="O91" s="146"/>
      <c r="P91" s="146"/>
      <c r="Q91" s="146"/>
      <c r="R91" s="146"/>
      <c r="S91" s="146"/>
      <c r="T91" s="146"/>
      <c r="U91" s="146"/>
      <c r="V91" s="146"/>
      <c r="W91" s="146"/>
      <c r="X91" s="146"/>
      <c r="Y91" s="146"/>
      <c r="Z91" s="146"/>
      <c r="AA91" s="146"/>
      <c r="AB91" s="146"/>
      <c r="AC91" s="146"/>
      <c r="AD91" s="146">
        <v>80</v>
      </c>
      <c r="AE91" s="154">
        <f t="shared" si="4"/>
        <v>20000</v>
      </c>
      <c r="AF91" s="154">
        <f t="shared" si="0"/>
        <v>67000</v>
      </c>
      <c r="AG91" s="154">
        <f t="shared" si="1"/>
        <v>86000</v>
      </c>
      <c r="AH91" s="154">
        <f t="shared" si="2"/>
        <v>20000</v>
      </c>
      <c r="AI91" s="154">
        <f>$G$51*AH91+$G$12</f>
        <v>67000</v>
      </c>
      <c r="AJ91" s="154">
        <f t="shared" si="3"/>
        <v>86000</v>
      </c>
      <c r="AK91" s="151"/>
    </row>
    <row r="92" spans="1:37" s="150" customFormat="1" x14ac:dyDescent="0.2">
      <c r="A92" s="145"/>
      <c r="B92" s="146"/>
      <c r="C92" s="147"/>
      <c r="D92" s="146"/>
      <c r="E92" s="146"/>
      <c r="F92" s="146"/>
      <c r="G92" s="148"/>
      <c r="H92" s="146"/>
      <c r="I92" s="146"/>
      <c r="J92" s="146"/>
      <c r="K92" s="148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>
        <v>90</v>
      </c>
      <c r="AE92" s="154">
        <f t="shared" si="4"/>
        <v>22500</v>
      </c>
      <c r="AF92" s="154">
        <f t="shared" si="0"/>
        <v>73650</v>
      </c>
      <c r="AG92" s="154">
        <f t="shared" si="1"/>
        <v>96750</v>
      </c>
      <c r="AH92" s="154">
        <f t="shared" si="2"/>
        <v>22500</v>
      </c>
      <c r="AI92" s="154">
        <f>$G$51*AH92+$G$12</f>
        <v>73650</v>
      </c>
      <c r="AJ92" s="154">
        <f t="shared" si="3"/>
        <v>96750</v>
      </c>
      <c r="AK92" s="151"/>
    </row>
    <row r="93" spans="1:37" s="150" customFormat="1" x14ac:dyDescent="0.2">
      <c r="A93" s="145"/>
      <c r="B93" s="146"/>
      <c r="C93" s="147"/>
      <c r="D93" s="146"/>
      <c r="E93" s="146"/>
      <c r="F93" s="146"/>
      <c r="G93" s="148"/>
      <c r="H93" s="146"/>
      <c r="I93" s="146"/>
      <c r="J93" s="146"/>
      <c r="K93" s="148"/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  <c r="W93" s="146"/>
      <c r="X93" s="146"/>
      <c r="Y93" s="146"/>
      <c r="Z93" s="146"/>
      <c r="AA93" s="146"/>
      <c r="AB93" s="146"/>
      <c r="AC93" s="146"/>
      <c r="AD93" s="146">
        <v>100</v>
      </c>
      <c r="AE93" s="154">
        <f>$C$16</f>
        <v>25000</v>
      </c>
      <c r="AF93" s="154">
        <f t="shared" si="0"/>
        <v>80300</v>
      </c>
      <c r="AG93" s="154">
        <f t="shared" si="1"/>
        <v>107500</v>
      </c>
      <c r="AH93" s="154">
        <f>G22</f>
        <v>25000</v>
      </c>
      <c r="AI93" s="154">
        <f>$G$51*AH93+$G$12</f>
        <v>80300</v>
      </c>
      <c r="AJ93" s="154">
        <f t="shared" si="3"/>
        <v>107500</v>
      </c>
      <c r="AK93" s="151"/>
    </row>
    <row r="94" spans="1:37" s="3" customFormat="1" x14ac:dyDescent="0.2">
      <c r="A94" s="7"/>
      <c r="B94" s="1"/>
      <c r="C94" s="6"/>
      <c r="D94" s="1"/>
      <c r="E94" s="1"/>
      <c r="F94" s="1"/>
      <c r="G94" s="5"/>
      <c r="H94" s="1"/>
      <c r="I94" s="1"/>
      <c r="J94" s="1"/>
      <c r="K94" s="5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8"/>
      <c r="AH94" s="2"/>
      <c r="AI94" s="2"/>
      <c r="AJ94" s="2"/>
      <c r="AK94" s="2"/>
    </row>
    <row r="95" spans="1:37" s="3" customFormat="1" x14ac:dyDescent="0.2">
      <c r="A95" s="7"/>
      <c r="B95" s="1"/>
      <c r="C95" s="6"/>
      <c r="D95" s="1"/>
      <c r="E95" s="1"/>
      <c r="F95" s="1"/>
      <c r="G95" s="5"/>
      <c r="H95" s="1"/>
      <c r="I95" s="1"/>
      <c r="J95" s="1"/>
      <c r="K95" s="5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8"/>
      <c r="AH95" s="2"/>
      <c r="AI95" s="2"/>
      <c r="AJ95" s="2"/>
      <c r="AK95" s="2"/>
    </row>
    <row r="96" spans="1:37" s="3" customFormat="1" x14ac:dyDescent="0.2">
      <c r="A96" s="7"/>
      <c r="B96" s="1"/>
      <c r="C96" s="6"/>
      <c r="D96" s="1"/>
      <c r="E96" s="1"/>
      <c r="F96" s="1"/>
      <c r="G96" s="5"/>
      <c r="H96" s="1"/>
      <c r="I96" s="1"/>
      <c r="J96" s="1"/>
      <c r="K96" s="5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8"/>
      <c r="AH96" s="2"/>
      <c r="AI96" s="2"/>
      <c r="AJ96" s="2"/>
      <c r="AK96" s="2"/>
    </row>
    <row r="97" spans="1:37" s="3" customFormat="1" x14ac:dyDescent="0.2">
      <c r="A97" s="7"/>
      <c r="B97" s="1"/>
      <c r="C97" s="6"/>
      <c r="D97" s="1"/>
      <c r="E97" s="1"/>
      <c r="F97" s="1"/>
      <c r="G97" s="5"/>
      <c r="H97" s="1"/>
      <c r="I97" s="1"/>
      <c r="J97" s="1"/>
      <c r="K97" s="5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8"/>
      <c r="AH97" s="2"/>
      <c r="AI97" s="2"/>
      <c r="AJ97" s="2"/>
      <c r="AK97" s="2"/>
    </row>
    <row r="98" spans="1:37" s="3" customFormat="1" x14ac:dyDescent="0.2">
      <c r="A98" s="7"/>
      <c r="B98" s="1"/>
      <c r="C98" s="6"/>
      <c r="D98" s="1"/>
      <c r="E98" s="1"/>
      <c r="F98" s="1"/>
      <c r="G98" s="5"/>
      <c r="H98" s="1"/>
      <c r="I98" s="1"/>
      <c r="J98" s="1"/>
      <c r="K98" s="5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8"/>
      <c r="AH98" s="2"/>
      <c r="AI98" s="2"/>
      <c r="AJ98" s="2"/>
      <c r="AK98" s="2"/>
    </row>
    <row r="99" spans="1:37" s="3" customFormat="1" x14ac:dyDescent="0.2">
      <c r="A99" s="7"/>
      <c r="B99" s="1"/>
      <c r="C99" s="6"/>
      <c r="D99" s="1"/>
      <c r="E99" s="1"/>
      <c r="F99" s="1"/>
      <c r="G99" s="5"/>
      <c r="H99" s="1"/>
      <c r="I99" s="1"/>
      <c r="J99" s="1"/>
      <c r="K99" s="5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8"/>
      <c r="AH99" s="2"/>
      <c r="AI99" s="2"/>
      <c r="AJ99" s="2"/>
      <c r="AK99" s="2"/>
    </row>
    <row r="100" spans="1:37" s="3" customFormat="1" x14ac:dyDescent="0.2">
      <c r="A100" s="7"/>
      <c r="B100" s="1"/>
      <c r="C100" s="6"/>
      <c r="D100" s="1"/>
      <c r="E100" s="1"/>
      <c r="F100" s="1"/>
      <c r="G100" s="5"/>
      <c r="H100" s="1"/>
      <c r="I100" s="1"/>
      <c r="J100" s="1"/>
      <c r="K100" s="5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8"/>
      <c r="AH100" s="2"/>
      <c r="AI100" s="2"/>
      <c r="AJ100" s="2"/>
      <c r="AK100" s="2"/>
    </row>
    <row r="101" spans="1:37" s="3" customFormat="1" x14ac:dyDescent="0.2">
      <c r="A101" s="7"/>
      <c r="B101" s="1"/>
      <c r="C101" s="6"/>
      <c r="D101" s="1"/>
      <c r="E101" s="1"/>
      <c r="F101" s="1"/>
      <c r="G101" s="5"/>
      <c r="H101" s="1"/>
      <c r="I101" s="1"/>
      <c r="J101" s="1"/>
      <c r="K101" s="5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8"/>
      <c r="AH101" s="2"/>
      <c r="AI101" s="2"/>
      <c r="AJ101" s="2"/>
      <c r="AK101" s="2"/>
    </row>
    <row r="102" spans="1:37" s="3" customFormat="1" x14ac:dyDescent="0.2">
      <c r="A102" s="7"/>
      <c r="B102" s="1"/>
      <c r="C102" s="6"/>
      <c r="D102" s="1"/>
      <c r="E102" s="1"/>
      <c r="F102" s="1"/>
      <c r="G102" s="5"/>
      <c r="H102" s="1"/>
      <c r="I102" s="1"/>
      <c r="J102" s="1"/>
      <c r="K102" s="5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8"/>
      <c r="AH102" s="2"/>
      <c r="AI102" s="2"/>
      <c r="AJ102" s="2"/>
      <c r="AK102" s="2"/>
    </row>
    <row r="103" spans="1:37" s="3" customFormat="1" x14ac:dyDescent="0.2">
      <c r="A103" s="7"/>
      <c r="B103" s="1"/>
      <c r="C103" s="6"/>
      <c r="D103" s="1"/>
      <c r="E103" s="1"/>
      <c r="F103" s="1"/>
      <c r="G103" s="5"/>
      <c r="H103" s="1"/>
      <c r="I103" s="1"/>
      <c r="J103" s="1"/>
      <c r="K103" s="5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8"/>
      <c r="AH103" s="2"/>
      <c r="AI103" s="2"/>
      <c r="AJ103" s="2"/>
      <c r="AK103" s="2"/>
    </row>
    <row r="104" spans="1:37" s="3" customFormat="1" x14ac:dyDescent="0.2">
      <c r="A104" s="7"/>
      <c r="B104" s="1"/>
      <c r="C104" s="6"/>
      <c r="D104" s="1"/>
      <c r="E104" s="1"/>
      <c r="F104" s="1"/>
      <c r="G104" s="5"/>
      <c r="H104" s="1"/>
      <c r="I104" s="1"/>
      <c r="J104" s="1"/>
      <c r="K104" s="5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8"/>
      <c r="AH104" s="2"/>
      <c r="AI104" s="2"/>
      <c r="AJ104" s="2"/>
      <c r="AK104" s="2"/>
    </row>
    <row r="105" spans="1:37" s="3" customFormat="1" x14ac:dyDescent="0.2">
      <c r="A105" s="7"/>
      <c r="B105" s="1"/>
      <c r="C105" s="6"/>
      <c r="D105" s="1"/>
      <c r="E105" s="1"/>
      <c r="F105" s="1"/>
      <c r="G105" s="5"/>
      <c r="H105" s="1"/>
      <c r="I105" s="1"/>
      <c r="J105" s="1"/>
      <c r="K105" s="5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8"/>
      <c r="AH105" s="2"/>
      <c r="AI105" s="2"/>
      <c r="AJ105" s="2"/>
      <c r="AK105" s="2"/>
    </row>
    <row r="106" spans="1:37" s="3" customFormat="1" x14ac:dyDescent="0.2">
      <c r="A106" s="7"/>
      <c r="B106" s="1"/>
      <c r="C106" s="6"/>
      <c r="D106" s="1"/>
      <c r="E106" s="1"/>
      <c r="F106" s="1"/>
      <c r="G106" s="5"/>
      <c r="H106" s="1"/>
      <c r="I106" s="1"/>
      <c r="J106" s="1"/>
      <c r="K106" s="5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8"/>
      <c r="AH106" s="2"/>
      <c r="AI106" s="2"/>
      <c r="AJ106" s="2"/>
      <c r="AK106" s="2"/>
    </row>
    <row r="107" spans="1:37" s="3" customFormat="1" x14ac:dyDescent="0.2">
      <c r="A107" s="7"/>
      <c r="B107" s="1"/>
      <c r="C107" s="6"/>
      <c r="D107" s="1"/>
      <c r="E107" s="1"/>
      <c r="F107" s="1"/>
      <c r="G107" s="5"/>
      <c r="H107" s="1"/>
      <c r="I107" s="1"/>
      <c r="J107" s="1"/>
      <c r="K107" s="5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8"/>
      <c r="AH107" s="2"/>
      <c r="AI107" s="2"/>
      <c r="AJ107" s="2"/>
      <c r="AK107" s="2"/>
    </row>
    <row r="108" spans="1:37" s="3" customFormat="1" x14ac:dyDescent="0.2">
      <c r="A108" s="7"/>
      <c r="B108" s="1"/>
      <c r="C108" s="6"/>
      <c r="D108" s="1"/>
      <c r="E108" s="1"/>
      <c r="F108" s="1"/>
      <c r="G108" s="5"/>
      <c r="H108" s="1"/>
      <c r="I108" s="1"/>
      <c r="J108" s="1"/>
      <c r="K108" s="5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8"/>
      <c r="AH108" s="2"/>
      <c r="AI108" s="2"/>
      <c r="AJ108" s="2"/>
      <c r="AK108" s="2"/>
    </row>
    <row r="109" spans="1:37" s="3" customFormat="1" x14ac:dyDescent="0.2">
      <c r="A109" s="7"/>
      <c r="B109" s="1"/>
      <c r="C109" s="6"/>
      <c r="D109" s="1"/>
      <c r="E109" s="1"/>
      <c r="F109" s="1"/>
      <c r="G109" s="5"/>
      <c r="H109" s="1"/>
      <c r="I109" s="1"/>
      <c r="J109" s="1"/>
      <c r="K109" s="5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8"/>
      <c r="AH109" s="2"/>
      <c r="AI109" s="2"/>
      <c r="AJ109" s="2"/>
      <c r="AK109" s="2"/>
    </row>
    <row r="110" spans="1:37" s="3" customFormat="1" x14ac:dyDescent="0.2">
      <c r="A110" s="7"/>
      <c r="B110" s="1"/>
      <c r="C110" s="6"/>
      <c r="D110" s="1"/>
      <c r="E110" s="1"/>
      <c r="F110" s="1"/>
      <c r="G110" s="5"/>
      <c r="H110" s="1"/>
      <c r="I110" s="1"/>
      <c r="J110" s="1"/>
      <c r="K110" s="5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8"/>
      <c r="AH110" s="2"/>
      <c r="AI110" s="2"/>
      <c r="AJ110" s="2"/>
      <c r="AK110" s="2"/>
    </row>
    <row r="111" spans="1:37" s="3" customFormat="1" x14ac:dyDescent="0.2">
      <c r="A111" s="7"/>
      <c r="B111" s="1"/>
      <c r="C111" s="6"/>
      <c r="D111" s="1"/>
      <c r="E111" s="1"/>
      <c r="F111" s="1"/>
      <c r="G111" s="5"/>
      <c r="H111" s="1"/>
      <c r="I111" s="1"/>
      <c r="J111" s="1"/>
      <c r="K111" s="5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8"/>
      <c r="AH111" s="2"/>
      <c r="AI111" s="2"/>
      <c r="AJ111" s="2"/>
      <c r="AK111" s="2"/>
    </row>
    <row r="112" spans="1:37" s="3" customFormat="1" x14ac:dyDescent="0.2">
      <c r="A112" s="7"/>
      <c r="B112" s="1"/>
      <c r="C112" s="6"/>
      <c r="D112" s="1"/>
      <c r="E112" s="1"/>
      <c r="F112" s="1"/>
      <c r="G112" s="5"/>
      <c r="H112" s="1"/>
      <c r="I112" s="1"/>
      <c r="J112" s="1"/>
      <c r="K112" s="5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8"/>
      <c r="AH112" s="2"/>
      <c r="AI112" s="2"/>
      <c r="AJ112" s="2"/>
      <c r="AK112" s="2"/>
    </row>
    <row r="113" spans="1:37" s="3" customFormat="1" x14ac:dyDescent="0.2">
      <c r="A113" s="7"/>
      <c r="B113" s="1"/>
      <c r="C113" s="6"/>
      <c r="D113" s="1"/>
      <c r="E113" s="1"/>
      <c r="F113" s="1"/>
      <c r="G113" s="5"/>
      <c r="H113" s="1"/>
      <c r="I113" s="1"/>
      <c r="J113" s="1"/>
      <c r="K113" s="5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8"/>
      <c r="AH113" s="2"/>
      <c r="AI113" s="2"/>
      <c r="AJ113" s="2"/>
      <c r="AK113" s="2"/>
    </row>
    <row r="114" spans="1:37" s="3" customFormat="1" x14ac:dyDescent="0.2">
      <c r="A114" s="7"/>
      <c r="B114" s="1"/>
      <c r="C114" s="6"/>
      <c r="D114" s="1"/>
      <c r="E114" s="1"/>
      <c r="F114" s="1"/>
      <c r="G114" s="5"/>
      <c r="H114" s="1"/>
      <c r="I114" s="1"/>
      <c r="J114" s="1"/>
      <c r="K114" s="5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8"/>
      <c r="AH114" s="2"/>
      <c r="AI114" s="2"/>
      <c r="AJ114" s="2"/>
      <c r="AK114" s="2"/>
    </row>
    <row r="115" spans="1:37" s="3" customFormat="1" x14ac:dyDescent="0.2">
      <c r="A115" s="7"/>
      <c r="B115" s="1"/>
      <c r="C115" s="6"/>
      <c r="D115" s="1"/>
      <c r="E115" s="1"/>
      <c r="F115" s="1"/>
      <c r="G115" s="5"/>
      <c r="H115" s="1"/>
      <c r="I115" s="1"/>
      <c r="J115" s="1"/>
      <c r="K115" s="5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8"/>
      <c r="AH115" s="2"/>
      <c r="AI115" s="2"/>
      <c r="AJ115" s="2"/>
      <c r="AK115" s="2"/>
    </row>
    <row r="116" spans="1:37" s="3" customFormat="1" x14ac:dyDescent="0.2">
      <c r="A116" s="7"/>
      <c r="B116" s="1"/>
      <c r="C116" s="6"/>
      <c r="D116" s="1"/>
      <c r="E116" s="1"/>
      <c r="F116" s="1"/>
      <c r="G116" s="5"/>
      <c r="H116" s="1"/>
      <c r="I116" s="1"/>
      <c r="J116" s="1"/>
      <c r="K116" s="5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8"/>
      <c r="AH116" s="2"/>
      <c r="AI116" s="2"/>
      <c r="AJ116" s="2"/>
      <c r="AK116" s="2"/>
    </row>
    <row r="117" spans="1:37" s="3" customFormat="1" x14ac:dyDescent="0.2">
      <c r="A117" s="7"/>
      <c r="B117" s="1"/>
      <c r="C117" s="6"/>
      <c r="D117" s="1"/>
      <c r="E117" s="1"/>
      <c r="F117" s="1"/>
      <c r="G117" s="5"/>
      <c r="H117" s="1"/>
      <c r="I117" s="1"/>
      <c r="J117" s="1"/>
      <c r="K117" s="5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8"/>
      <c r="AH117" s="2"/>
      <c r="AI117" s="2"/>
      <c r="AJ117" s="2"/>
      <c r="AK117" s="2"/>
    </row>
    <row r="118" spans="1:37" s="3" customFormat="1" x14ac:dyDescent="0.2">
      <c r="A118" s="7"/>
      <c r="B118" s="1"/>
      <c r="C118" s="6"/>
      <c r="D118" s="1"/>
      <c r="E118" s="1"/>
      <c r="F118" s="1"/>
      <c r="G118" s="5"/>
      <c r="H118" s="1"/>
      <c r="I118" s="1"/>
      <c r="J118" s="1"/>
      <c r="K118" s="5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8"/>
      <c r="AH118" s="2"/>
      <c r="AI118" s="2"/>
      <c r="AJ118" s="2"/>
      <c r="AK118" s="2"/>
    </row>
    <row r="119" spans="1:37" s="3" customFormat="1" x14ac:dyDescent="0.2">
      <c r="A119" s="7"/>
      <c r="B119" s="1"/>
      <c r="C119" s="6"/>
      <c r="D119" s="1"/>
      <c r="E119" s="1"/>
      <c r="F119" s="1"/>
      <c r="G119" s="5"/>
      <c r="H119" s="1"/>
      <c r="I119" s="1"/>
      <c r="J119" s="1"/>
      <c r="K119" s="5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8"/>
      <c r="AH119" s="2"/>
      <c r="AI119" s="2"/>
      <c r="AJ119" s="2"/>
      <c r="AK119" s="2"/>
    </row>
    <row r="120" spans="1:37" s="3" customFormat="1" x14ac:dyDescent="0.2">
      <c r="A120" s="7"/>
      <c r="B120" s="1"/>
      <c r="C120" s="6"/>
      <c r="D120" s="1"/>
      <c r="E120" s="1"/>
      <c r="F120" s="1"/>
      <c r="G120" s="5"/>
      <c r="H120" s="1"/>
      <c r="I120" s="1"/>
      <c r="J120" s="1"/>
      <c r="K120" s="5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8"/>
      <c r="AH120" s="2"/>
      <c r="AI120" s="2"/>
      <c r="AJ120" s="2"/>
      <c r="AK120" s="2"/>
    </row>
    <row r="121" spans="1:37" s="3" customFormat="1" x14ac:dyDescent="0.2">
      <c r="A121" s="7"/>
      <c r="B121" s="1"/>
      <c r="C121" s="6"/>
      <c r="D121" s="1"/>
      <c r="E121" s="1"/>
      <c r="F121" s="1"/>
      <c r="G121" s="5"/>
      <c r="H121" s="1"/>
      <c r="I121" s="1"/>
      <c r="J121" s="1"/>
      <c r="K121" s="5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8"/>
      <c r="AH121" s="2"/>
      <c r="AI121" s="2"/>
      <c r="AJ121" s="2"/>
      <c r="AK121" s="2"/>
    </row>
    <row r="122" spans="1:37" s="3" customFormat="1" x14ac:dyDescent="0.2">
      <c r="A122" s="7"/>
      <c r="B122" s="1"/>
      <c r="C122" s="6"/>
      <c r="D122" s="1"/>
      <c r="E122" s="1"/>
      <c r="F122" s="1"/>
      <c r="G122" s="5"/>
      <c r="H122" s="1"/>
      <c r="I122" s="1"/>
      <c r="J122" s="1"/>
      <c r="K122" s="5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8"/>
      <c r="AH122" s="2"/>
      <c r="AI122" s="2"/>
      <c r="AJ122" s="2"/>
      <c r="AK122" s="2"/>
    </row>
    <row r="123" spans="1:37" s="3" customFormat="1" x14ac:dyDescent="0.2">
      <c r="A123" s="7"/>
      <c r="B123" s="1"/>
      <c r="C123" s="6"/>
      <c r="D123" s="1"/>
      <c r="E123" s="1"/>
      <c r="F123" s="1"/>
      <c r="G123" s="5"/>
      <c r="H123" s="1"/>
      <c r="I123" s="1"/>
      <c r="J123" s="1"/>
      <c r="K123" s="5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8"/>
      <c r="AH123" s="2"/>
      <c r="AI123" s="2"/>
      <c r="AJ123" s="2"/>
      <c r="AK123" s="2"/>
    </row>
    <row r="124" spans="1:37" s="3" customFormat="1" x14ac:dyDescent="0.2">
      <c r="A124" s="7"/>
      <c r="B124" s="1"/>
      <c r="C124" s="6"/>
      <c r="D124" s="1"/>
      <c r="E124" s="1"/>
      <c r="F124" s="1"/>
      <c r="G124" s="5"/>
      <c r="H124" s="1"/>
      <c r="I124" s="1"/>
      <c r="J124" s="1"/>
      <c r="K124" s="5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8"/>
      <c r="AH124" s="2"/>
      <c r="AI124" s="2"/>
      <c r="AJ124" s="2"/>
      <c r="AK124" s="2"/>
    </row>
    <row r="125" spans="1:37" s="3" customFormat="1" x14ac:dyDescent="0.2">
      <c r="A125" s="7"/>
      <c r="B125" s="1"/>
      <c r="C125" s="6"/>
      <c r="D125" s="1"/>
      <c r="E125" s="1"/>
      <c r="F125" s="1"/>
      <c r="G125" s="5"/>
      <c r="H125" s="1"/>
      <c r="I125" s="1"/>
      <c r="J125" s="1"/>
      <c r="K125" s="5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8"/>
      <c r="AH125" s="2"/>
      <c r="AI125" s="2"/>
      <c r="AJ125" s="2"/>
      <c r="AK125" s="2"/>
    </row>
    <row r="126" spans="1:37" s="3" customFormat="1" x14ac:dyDescent="0.2">
      <c r="A126" s="7"/>
      <c r="B126" s="1"/>
      <c r="C126" s="6"/>
      <c r="D126" s="1"/>
      <c r="E126" s="1"/>
      <c r="F126" s="1"/>
      <c r="G126" s="5"/>
      <c r="H126" s="1"/>
      <c r="I126" s="1"/>
      <c r="J126" s="1"/>
      <c r="K126" s="5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8"/>
      <c r="AH126" s="2"/>
      <c r="AI126" s="2"/>
      <c r="AJ126" s="2"/>
      <c r="AK126" s="2"/>
    </row>
    <row r="127" spans="1:37" s="3" customFormat="1" x14ac:dyDescent="0.2">
      <c r="A127" s="7"/>
      <c r="B127" s="1"/>
      <c r="C127" s="6"/>
      <c r="D127" s="1"/>
      <c r="E127" s="1"/>
      <c r="F127" s="1"/>
      <c r="G127" s="5"/>
      <c r="H127" s="1"/>
      <c r="I127" s="1"/>
      <c r="J127" s="1"/>
      <c r="K127" s="5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8"/>
      <c r="AH127" s="2"/>
      <c r="AI127" s="2"/>
      <c r="AJ127" s="2"/>
      <c r="AK127" s="2"/>
    </row>
    <row r="128" spans="1:37" s="3" customFormat="1" x14ac:dyDescent="0.2">
      <c r="A128" s="7"/>
      <c r="B128" s="1"/>
      <c r="C128" s="6"/>
      <c r="D128" s="1"/>
      <c r="E128" s="1"/>
      <c r="F128" s="1"/>
      <c r="G128" s="5"/>
      <c r="H128" s="1"/>
      <c r="I128" s="1"/>
      <c r="J128" s="1"/>
      <c r="K128" s="5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8"/>
      <c r="AH128" s="2"/>
      <c r="AI128" s="2"/>
      <c r="AJ128" s="2"/>
      <c r="AK128" s="2"/>
    </row>
    <row r="129" spans="1:37" s="3" customFormat="1" x14ac:dyDescent="0.2">
      <c r="A129" s="7"/>
      <c r="B129" s="1"/>
      <c r="C129" s="6"/>
      <c r="D129" s="1"/>
      <c r="E129" s="1"/>
      <c r="F129" s="1"/>
      <c r="G129" s="5"/>
      <c r="H129" s="1"/>
      <c r="I129" s="1"/>
      <c r="J129" s="1"/>
      <c r="K129" s="5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8"/>
      <c r="AH129" s="2"/>
      <c r="AI129" s="2"/>
      <c r="AJ129" s="2"/>
      <c r="AK129" s="2"/>
    </row>
    <row r="130" spans="1:37" s="3" customFormat="1" x14ac:dyDescent="0.2">
      <c r="A130" s="7"/>
      <c r="B130" s="1"/>
      <c r="C130" s="6"/>
      <c r="D130" s="1"/>
      <c r="E130" s="1"/>
      <c r="F130" s="1"/>
      <c r="G130" s="5"/>
      <c r="H130" s="1"/>
      <c r="I130" s="1"/>
      <c r="J130" s="1"/>
      <c r="K130" s="5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8"/>
      <c r="AH130" s="2"/>
      <c r="AI130" s="2"/>
      <c r="AJ130" s="2"/>
      <c r="AK130" s="2"/>
    </row>
    <row r="131" spans="1:37" s="3" customFormat="1" x14ac:dyDescent="0.2">
      <c r="A131" s="7"/>
      <c r="B131" s="1"/>
      <c r="C131" s="6"/>
      <c r="D131" s="1"/>
      <c r="E131" s="1"/>
      <c r="F131" s="1"/>
      <c r="G131" s="5"/>
      <c r="H131" s="1"/>
      <c r="I131" s="1"/>
      <c r="J131" s="1"/>
      <c r="K131" s="5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8"/>
      <c r="AH131" s="2"/>
      <c r="AI131" s="2"/>
      <c r="AJ131" s="2"/>
      <c r="AK131" s="2"/>
    </row>
    <row r="132" spans="1:37" s="3" customFormat="1" x14ac:dyDescent="0.2">
      <c r="A132" s="7"/>
      <c r="B132" s="1"/>
      <c r="C132" s="6"/>
      <c r="D132" s="1"/>
      <c r="E132" s="1"/>
      <c r="F132" s="1"/>
      <c r="G132" s="5"/>
      <c r="H132" s="1"/>
      <c r="I132" s="1"/>
      <c r="J132" s="1"/>
      <c r="K132" s="5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8"/>
      <c r="AH132" s="2"/>
      <c r="AI132" s="2"/>
      <c r="AJ132" s="2"/>
      <c r="AK132" s="2"/>
    </row>
    <row r="133" spans="1:37" s="3" customFormat="1" x14ac:dyDescent="0.2">
      <c r="A133" s="7"/>
      <c r="B133" s="1"/>
      <c r="C133" s="6"/>
      <c r="D133" s="1"/>
      <c r="E133" s="1"/>
      <c r="F133" s="1"/>
      <c r="G133" s="5"/>
      <c r="H133" s="1"/>
      <c r="I133" s="1"/>
      <c r="J133" s="1"/>
      <c r="K133" s="5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8"/>
      <c r="AH133" s="2"/>
      <c r="AI133" s="2"/>
      <c r="AJ133" s="2"/>
      <c r="AK133" s="2"/>
    </row>
    <row r="134" spans="1:37" s="3" customFormat="1" x14ac:dyDescent="0.2">
      <c r="A134" s="7"/>
      <c r="B134" s="1"/>
      <c r="C134" s="6"/>
      <c r="D134" s="1"/>
      <c r="E134" s="1"/>
      <c r="F134" s="1"/>
      <c r="G134" s="5"/>
      <c r="H134" s="1"/>
      <c r="I134" s="1"/>
      <c r="J134" s="1"/>
      <c r="K134" s="5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8"/>
      <c r="AH134" s="2"/>
      <c r="AI134" s="2"/>
      <c r="AJ134" s="2"/>
      <c r="AK134" s="2"/>
    </row>
    <row r="135" spans="1:37" s="3" customFormat="1" x14ac:dyDescent="0.2">
      <c r="A135" s="7"/>
      <c r="B135" s="1"/>
      <c r="C135" s="6"/>
      <c r="D135" s="1"/>
      <c r="E135" s="1"/>
      <c r="F135" s="1"/>
      <c r="G135" s="5"/>
      <c r="H135" s="1"/>
      <c r="I135" s="1"/>
      <c r="J135" s="1"/>
      <c r="K135" s="5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8"/>
      <c r="AH135" s="2"/>
      <c r="AI135" s="2"/>
      <c r="AJ135" s="2"/>
      <c r="AK135" s="2"/>
    </row>
    <row r="136" spans="1:37" s="3" customFormat="1" x14ac:dyDescent="0.2">
      <c r="A136" s="7"/>
      <c r="B136" s="1"/>
      <c r="C136" s="6"/>
      <c r="D136" s="1"/>
      <c r="E136" s="1"/>
      <c r="F136" s="1"/>
      <c r="G136" s="5"/>
      <c r="H136" s="1"/>
      <c r="I136" s="1"/>
      <c r="J136" s="1"/>
      <c r="K136" s="5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8"/>
      <c r="AH136" s="2"/>
      <c r="AI136" s="2"/>
      <c r="AJ136" s="2"/>
      <c r="AK136" s="2"/>
    </row>
    <row r="137" spans="1:37" s="3" customFormat="1" x14ac:dyDescent="0.2">
      <c r="A137" s="7"/>
      <c r="B137" s="1"/>
      <c r="C137" s="6"/>
      <c r="D137" s="1"/>
      <c r="E137" s="1"/>
      <c r="F137" s="1"/>
      <c r="G137" s="5"/>
      <c r="H137" s="1"/>
      <c r="I137" s="1"/>
      <c r="J137" s="1"/>
      <c r="K137" s="5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8"/>
      <c r="AH137" s="2"/>
      <c r="AI137" s="2"/>
      <c r="AJ137" s="2"/>
      <c r="AK137" s="2"/>
    </row>
    <row r="138" spans="1:37" s="3" customFormat="1" x14ac:dyDescent="0.2">
      <c r="A138" s="7"/>
      <c r="B138" s="1"/>
      <c r="C138" s="6"/>
      <c r="D138" s="1"/>
      <c r="E138" s="1"/>
      <c r="F138" s="1"/>
      <c r="G138" s="5"/>
      <c r="H138" s="1"/>
      <c r="I138" s="1"/>
      <c r="J138" s="1"/>
      <c r="K138" s="5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8"/>
      <c r="AH138" s="2"/>
      <c r="AI138" s="2"/>
      <c r="AJ138" s="2"/>
      <c r="AK138" s="2"/>
    </row>
    <row r="139" spans="1:37" s="3" customFormat="1" x14ac:dyDescent="0.2">
      <c r="A139" s="7"/>
      <c r="B139" s="1"/>
      <c r="C139" s="6"/>
      <c r="D139" s="1"/>
      <c r="E139" s="1"/>
      <c r="F139" s="1"/>
      <c r="G139" s="5"/>
      <c r="H139" s="1"/>
      <c r="I139" s="1"/>
      <c r="J139" s="1"/>
      <c r="K139" s="5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8"/>
      <c r="AH139" s="2"/>
      <c r="AI139" s="2"/>
      <c r="AJ139" s="2"/>
      <c r="AK139" s="2"/>
    </row>
    <row r="140" spans="1:37" s="3" customFormat="1" x14ac:dyDescent="0.2">
      <c r="A140" s="7"/>
      <c r="B140" s="1"/>
      <c r="C140" s="6"/>
      <c r="D140" s="1"/>
      <c r="E140" s="1"/>
      <c r="F140" s="1"/>
      <c r="G140" s="5"/>
      <c r="H140" s="1"/>
      <c r="I140" s="1"/>
      <c r="J140" s="1"/>
      <c r="K140" s="5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8"/>
      <c r="AH140" s="2"/>
      <c r="AI140" s="2"/>
      <c r="AJ140" s="2"/>
      <c r="AK140" s="2"/>
    </row>
    <row r="141" spans="1:37" s="3" customFormat="1" x14ac:dyDescent="0.2">
      <c r="A141" s="7"/>
      <c r="B141" s="1"/>
      <c r="C141" s="6"/>
      <c r="D141" s="1"/>
      <c r="E141" s="1"/>
      <c r="F141" s="1"/>
      <c r="G141" s="5"/>
      <c r="H141" s="1"/>
      <c r="I141" s="1"/>
      <c r="J141" s="1"/>
      <c r="K141" s="5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8"/>
      <c r="AH141" s="2"/>
      <c r="AI141" s="2"/>
      <c r="AJ141" s="2"/>
      <c r="AK141" s="2"/>
    </row>
    <row r="142" spans="1:37" s="3" customFormat="1" x14ac:dyDescent="0.2">
      <c r="A142" s="7"/>
      <c r="B142" s="1"/>
      <c r="C142" s="6"/>
      <c r="D142" s="1"/>
      <c r="E142" s="1"/>
      <c r="F142" s="1"/>
      <c r="G142" s="5"/>
      <c r="H142" s="1"/>
      <c r="I142" s="1"/>
      <c r="J142" s="1"/>
      <c r="K142" s="5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8"/>
      <c r="AH142" s="2"/>
      <c r="AI142" s="2"/>
      <c r="AJ142" s="2"/>
      <c r="AK142" s="2"/>
    </row>
    <row r="143" spans="1:37" s="3" customFormat="1" x14ac:dyDescent="0.2">
      <c r="A143" s="7"/>
      <c r="B143" s="1"/>
      <c r="C143" s="6"/>
      <c r="D143" s="1"/>
      <c r="E143" s="1"/>
      <c r="F143" s="1"/>
      <c r="G143" s="5"/>
      <c r="H143" s="1"/>
      <c r="I143" s="1"/>
      <c r="J143" s="1"/>
      <c r="K143" s="5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8"/>
      <c r="AH143" s="2"/>
      <c r="AI143" s="2"/>
      <c r="AJ143" s="2"/>
      <c r="AK143" s="2"/>
    </row>
    <row r="144" spans="1:37" s="3" customFormat="1" x14ac:dyDescent="0.2">
      <c r="A144" s="7"/>
      <c r="B144" s="1"/>
      <c r="C144" s="6"/>
      <c r="D144" s="1"/>
      <c r="E144" s="1"/>
      <c r="F144" s="1"/>
      <c r="G144" s="5"/>
      <c r="H144" s="1"/>
      <c r="I144" s="1"/>
      <c r="J144" s="1"/>
      <c r="K144" s="5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8"/>
      <c r="AH144" s="2"/>
      <c r="AI144" s="2"/>
      <c r="AJ144" s="2"/>
      <c r="AK144" s="2"/>
    </row>
    <row r="145" spans="1:37" s="3" customFormat="1" x14ac:dyDescent="0.2">
      <c r="A145" s="7"/>
      <c r="B145" s="1"/>
      <c r="C145" s="6"/>
      <c r="D145" s="1"/>
      <c r="E145" s="1"/>
      <c r="F145" s="1"/>
      <c r="G145" s="5"/>
      <c r="H145" s="1"/>
      <c r="I145" s="1"/>
      <c r="J145" s="1"/>
      <c r="K145" s="5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8"/>
      <c r="AH145" s="2"/>
      <c r="AI145" s="2"/>
      <c r="AJ145" s="2"/>
      <c r="AK145" s="2"/>
    </row>
    <row r="146" spans="1:37" s="3" customFormat="1" x14ac:dyDescent="0.2">
      <c r="A146" s="7"/>
      <c r="B146" s="1"/>
      <c r="C146" s="6"/>
      <c r="D146" s="1"/>
      <c r="E146" s="1"/>
      <c r="F146" s="1"/>
      <c r="G146" s="5"/>
      <c r="H146" s="1"/>
      <c r="I146" s="1"/>
      <c r="J146" s="1"/>
      <c r="K146" s="5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8"/>
      <c r="AH146" s="2"/>
      <c r="AI146" s="2"/>
      <c r="AJ146" s="2"/>
      <c r="AK146" s="2"/>
    </row>
    <row r="147" spans="1:37" s="3" customFormat="1" x14ac:dyDescent="0.2">
      <c r="A147" s="7"/>
      <c r="B147" s="1"/>
      <c r="C147" s="6"/>
      <c r="D147" s="1"/>
      <c r="E147" s="1"/>
      <c r="F147" s="1"/>
      <c r="G147" s="5"/>
      <c r="H147" s="1"/>
      <c r="I147" s="1"/>
      <c r="J147" s="1"/>
      <c r="K147" s="5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8"/>
      <c r="AH147" s="2"/>
      <c r="AI147" s="2"/>
      <c r="AJ147" s="2"/>
      <c r="AK147" s="2"/>
    </row>
    <row r="148" spans="1:37" s="3" customFormat="1" x14ac:dyDescent="0.2">
      <c r="A148" s="7"/>
      <c r="B148" s="1"/>
      <c r="C148" s="6"/>
      <c r="D148" s="1"/>
      <c r="E148" s="1"/>
      <c r="F148" s="1"/>
      <c r="G148" s="5"/>
      <c r="H148" s="1"/>
      <c r="I148" s="1"/>
      <c r="J148" s="1"/>
      <c r="K148" s="5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8"/>
      <c r="AH148" s="2"/>
      <c r="AI148" s="2"/>
      <c r="AJ148" s="2"/>
      <c r="AK148" s="2"/>
    </row>
    <row r="149" spans="1:37" s="3" customFormat="1" x14ac:dyDescent="0.2">
      <c r="A149" s="7"/>
      <c r="B149" s="1"/>
      <c r="C149" s="6"/>
      <c r="D149" s="1"/>
      <c r="E149" s="1"/>
      <c r="F149" s="1"/>
      <c r="G149" s="5"/>
      <c r="H149" s="1"/>
      <c r="I149" s="1"/>
      <c r="J149" s="1"/>
      <c r="K149" s="5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8"/>
      <c r="AH149" s="2"/>
      <c r="AI149" s="2"/>
      <c r="AJ149" s="2"/>
      <c r="AK149" s="2"/>
    </row>
    <row r="150" spans="1:37" s="3" customFormat="1" x14ac:dyDescent="0.2">
      <c r="A150" s="7"/>
      <c r="B150" s="1"/>
      <c r="C150" s="6"/>
      <c r="D150" s="1"/>
      <c r="E150" s="1"/>
      <c r="F150" s="1"/>
      <c r="G150" s="5"/>
      <c r="H150" s="1"/>
      <c r="I150" s="1"/>
      <c r="J150" s="1"/>
      <c r="K150" s="5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8"/>
      <c r="AH150" s="2"/>
      <c r="AI150" s="2"/>
      <c r="AJ150" s="2"/>
      <c r="AK150" s="2"/>
    </row>
    <row r="151" spans="1:37" s="3" customFormat="1" x14ac:dyDescent="0.2">
      <c r="A151" s="7"/>
      <c r="B151" s="1"/>
      <c r="C151" s="6"/>
      <c r="D151" s="1"/>
      <c r="E151" s="1"/>
      <c r="F151" s="1"/>
      <c r="G151" s="5"/>
      <c r="H151" s="1"/>
      <c r="I151" s="1"/>
      <c r="J151" s="1"/>
      <c r="K151" s="5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8"/>
      <c r="AH151" s="2"/>
      <c r="AI151" s="2"/>
      <c r="AJ151" s="2"/>
      <c r="AK151" s="2"/>
    </row>
    <row r="152" spans="1:37" s="3" customFormat="1" x14ac:dyDescent="0.2">
      <c r="A152" s="7"/>
      <c r="B152" s="1"/>
      <c r="C152" s="6"/>
      <c r="D152" s="1"/>
      <c r="E152" s="1"/>
      <c r="F152" s="1"/>
      <c r="G152" s="5"/>
      <c r="H152" s="1"/>
      <c r="I152" s="1"/>
      <c r="J152" s="1"/>
      <c r="K152" s="5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8"/>
      <c r="AH152" s="2"/>
      <c r="AI152" s="2"/>
      <c r="AJ152" s="2"/>
      <c r="AK152" s="2"/>
    </row>
    <row r="153" spans="1:37" s="3" customFormat="1" x14ac:dyDescent="0.2">
      <c r="A153" s="7"/>
      <c r="B153" s="1"/>
      <c r="C153" s="6"/>
      <c r="D153" s="1"/>
      <c r="E153" s="1"/>
      <c r="F153" s="1"/>
      <c r="G153" s="5"/>
      <c r="H153" s="1"/>
      <c r="I153" s="1"/>
      <c r="J153" s="1"/>
      <c r="K153" s="5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8"/>
      <c r="AH153" s="2"/>
      <c r="AI153" s="2"/>
      <c r="AJ153" s="2"/>
      <c r="AK153" s="2"/>
    </row>
    <row r="154" spans="1:37" s="3" customFormat="1" x14ac:dyDescent="0.2">
      <c r="A154" s="7"/>
      <c r="B154" s="1"/>
      <c r="C154" s="6"/>
      <c r="D154" s="1"/>
      <c r="E154" s="1"/>
      <c r="F154" s="1"/>
      <c r="G154" s="5"/>
      <c r="H154" s="1"/>
      <c r="I154" s="1"/>
      <c r="J154" s="1"/>
      <c r="K154" s="5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8"/>
      <c r="AH154" s="2"/>
      <c r="AI154" s="2"/>
      <c r="AJ154" s="2"/>
      <c r="AK154" s="2"/>
    </row>
    <row r="155" spans="1:37" s="3" customFormat="1" x14ac:dyDescent="0.2">
      <c r="A155" s="7"/>
      <c r="B155" s="1"/>
      <c r="C155" s="6"/>
      <c r="D155" s="1"/>
      <c r="E155" s="1"/>
      <c r="F155" s="1"/>
      <c r="G155" s="5"/>
      <c r="H155" s="1"/>
      <c r="I155" s="1"/>
      <c r="J155" s="1"/>
      <c r="K155" s="5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8"/>
      <c r="AH155" s="2"/>
      <c r="AI155" s="2"/>
      <c r="AJ155" s="2"/>
      <c r="AK155" s="2"/>
    </row>
    <row r="156" spans="1:37" s="3" customFormat="1" x14ac:dyDescent="0.2">
      <c r="A156" s="7"/>
      <c r="B156" s="1"/>
      <c r="C156" s="6"/>
      <c r="D156" s="1"/>
      <c r="E156" s="1"/>
      <c r="F156" s="1"/>
      <c r="G156" s="5"/>
      <c r="H156" s="1"/>
      <c r="I156" s="1"/>
      <c r="J156" s="1"/>
      <c r="K156" s="5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8"/>
      <c r="AH156" s="2"/>
      <c r="AI156" s="2"/>
      <c r="AJ156" s="2"/>
      <c r="AK156" s="2"/>
    </row>
    <row r="157" spans="1:37" s="3" customFormat="1" x14ac:dyDescent="0.2">
      <c r="A157" s="7"/>
      <c r="B157" s="1"/>
      <c r="C157" s="6"/>
      <c r="D157" s="1"/>
      <c r="E157" s="1"/>
      <c r="F157" s="1"/>
      <c r="G157" s="5"/>
      <c r="H157" s="1"/>
      <c r="I157" s="1"/>
      <c r="J157" s="1"/>
      <c r="K157" s="5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8"/>
      <c r="AH157" s="2"/>
      <c r="AI157" s="2"/>
      <c r="AJ157" s="2"/>
      <c r="AK157" s="2"/>
    </row>
    <row r="158" spans="1:37" s="3" customFormat="1" x14ac:dyDescent="0.2">
      <c r="A158" s="7"/>
      <c r="B158" s="1"/>
      <c r="C158" s="6"/>
      <c r="D158" s="1"/>
      <c r="E158" s="1"/>
      <c r="F158" s="1"/>
      <c r="G158" s="5"/>
      <c r="H158" s="1"/>
      <c r="I158" s="1"/>
      <c r="J158" s="1"/>
      <c r="K158" s="5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8"/>
      <c r="AH158" s="2"/>
      <c r="AI158" s="2"/>
      <c r="AJ158" s="2"/>
      <c r="AK158" s="2"/>
    </row>
    <row r="159" spans="1:37" s="3" customFormat="1" x14ac:dyDescent="0.2">
      <c r="A159" s="7"/>
      <c r="B159" s="1"/>
      <c r="C159" s="6"/>
      <c r="D159" s="1"/>
      <c r="E159" s="1"/>
      <c r="F159" s="1"/>
      <c r="G159" s="5"/>
      <c r="H159" s="1"/>
      <c r="I159" s="1"/>
      <c r="J159" s="1"/>
      <c r="K159" s="5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8"/>
      <c r="AH159" s="2"/>
      <c r="AI159" s="2"/>
      <c r="AJ159" s="2"/>
      <c r="AK159" s="2"/>
    </row>
    <row r="160" spans="1:37" s="3" customFormat="1" x14ac:dyDescent="0.2">
      <c r="A160" s="7"/>
      <c r="B160" s="1"/>
      <c r="C160" s="6"/>
      <c r="D160" s="1"/>
      <c r="E160" s="1"/>
      <c r="F160" s="1"/>
      <c r="G160" s="5"/>
      <c r="H160" s="1"/>
      <c r="I160" s="1"/>
      <c r="J160" s="1"/>
      <c r="K160" s="5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8"/>
      <c r="AH160" s="2"/>
      <c r="AI160" s="2"/>
      <c r="AJ160" s="2"/>
      <c r="AK160" s="2"/>
    </row>
    <row r="161" spans="1:37" s="3" customFormat="1" x14ac:dyDescent="0.2">
      <c r="A161" s="7"/>
      <c r="B161" s="1"/>
      <c r="C161" s="6"/>
      <c r="D161" s="1"/>
      <c r="E161" s="1"/>
      <c r="F161" s="1"/>
      <c r="G161" s="5"/>
      <c r="H161" s="1"/>
      <c r="I161" s="1"/>
      <c r="J161" s="1"/>
      <c r="K161" s="5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8"/>
      <c r="AH161" s="2"/>
      <c r="AI161" s="2"/>
      <c r="AJ161" s="2"/>
      <c r="AK161" s="2"/>
    </row>
    <row r="162" spans="1:37" s="3" customFormat="1" x14ac:dyDescent="0.2">
      <c r="A162" s="7"/>
      <c r="B162" s="1"/>
      <c r="C162" s="6"/>
      <c r="D162" s="1"/>
      <c r="E162" s="1"/>
      <c r="F162" s="1"/>
      <c r="G162" s="5"/>
      <c r="H162" s="1"/>
      <c r="I162" s="1"/>
      <c r="J162" s="1"/>
      <c r="K162" s="5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8"/>
      <c r="AH162" s="2"/>
      <c r="AI162" s="2"/>
      <c r="AJ162" s="2"/>
      <c r="AK162" s="2"/>
    </row>
    <row r="163" spans="1:37" s="3" customFormat="1" x14ac:dyDescent="0.2">
      <c r="A163" s="7"/>
      <c r="B163" s="1"/>
      <c r="C163" s="6"/>
      <c r="D163" s="1"/>
      <c r="E163" s="1"/>
      <c r="F163" s="1"/>
      <c r="G163" s="5"/>
      <c r="H163" s="1"/>
      <c r="I163" s="1"/>
      <c r="J163" s="1"/>
      <c r="K163" s="5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8"/>
      <c r="AH163" s="2"/>
      <c r="AI163" s="2"/>
      <c r="AJ163" s="2"/>
      <c r="AK163" s="2"/>
    </row>
    <row r="164" spans="1:37" s="3" customFormat="1" x14ac:dyDescent="0.2">
      <c r="A164" s="7"/>
      <c r="B164" s="1"/>
      <c r="C164" s="6"/>
      <c r="D164" s="1"/>
      <c r="E164" s="1"/>
      <c r="F164" s="1"/>
      <c r="G164" s="5"/>
      <c r="H164" s="1"/>
      <c r="I164" s="1"/>
      <c r="J164" s="1"/>
      <c r="K164" s="5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8"/>
      <c r="AH164" s="2"/>
      <c r="AI164" s="2"/>
      <c r="AJ164" s="2"/>
      <c r="AK164" s="2"/>
    </row>
    <row r="165" spans="1:37" s="3" customFormat="1" x14ac:dyDescent="0.2">
      <c r="A165" s="7"/>
      <c r="B165" s="1"/>
      <c r="C165" s="6"/>
      <c r="D165" s="1"/>
      <c r="E165" s="1"/>
      <c r="F165" s="1"/>
      <c r="G165" s="5"/>
      <c r="H165" s="1"/>
      <c r="I165" s="1"/>
      <c r="J165" s="1"/>
      <c r="K165" s="5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8"/>
      <c r="AH165" s="2"/>
      <c r="AI165" s="2"/>
      <c r="AJ165" s="2"/>
      <c r="AK165" s="2"/>
    </row>
    <row r="166" spans="1:37" s="3" customFormat="1" x14ac:dyDescent="0.2">
      <c r="A166" s="7"/>
      <c r="B166" s="1"/>
      <c r="C166" s="6"/>
      <c r="D166" s="1"/>
      <c r="E166" s="1"/>
      <c r="F166" s="1"/>
      <c r="G166" s="5"/>
      <c r="H166" s="1"/>
      <c r="I166" s="1"/>
      <c r="J166" s="1"/>
      <c r="K166" s="5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8"/>
      <c r="AH166" s="2"/>
      <c r="AI166" s="2"/>
      <c r="AJ166" s="2"/>
      <c r="AK166" s="2"/>
    </row>
    <row r="167" spans="1:37" s="3" customFormat="1" x14ac:dyDescent="0.2">
      <c r="A167" s="7"/>
      <c r="B167" s="1"/>
      <c r="C167" s="6"/>
      <c r="D167" s="1"/>
      <c r="E167" s="1"/>
      <c r="F167" s="1"/>
      <c r="G167" s="5"/>
      <c r="H167" s="1"/>
      <c r="I167" s="1"/>
      <c r="J167" s="1"/>
      <c r="K167" s="5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8"/>
      <c r="AH167" s="2"/>
      <c r="AI167" s="2"/>
      <c r="AJ167" s="2"/>
      <c r="AK167" s="2"/>
    </row>
    <row r="168" spans="1:37" s="3" customFormat="1" x14ac:dyDescent="0.2">
      <c r="A168" s="7"/>
      <c r="B168" s="1"/>
      <c r="C168" s="6"/>
      <c r="D168" s="1"/>
      <c r="E168" s="1"/>
      <c r="F168" s="1"/>
      <c r="G168" s="5"/>
      <c r="H168" s="1"/>
      <c r="I168" s="1"/>
      <c r="J168" s="1"/>
      <c r="K168" s="5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8"/>
      <c r="AH168" s="2"/>
      <c r="AI168" s="2"/>
      <c r="AJ168" s="2"/>
      <c r="AK168" s="2"/>
    </row>
    <row r="169" spans="1:37" s="3" customFormat="1" x14ac:dyDescent="0.2">
      <c r="A169" s="7"/>
      <c r="B169" s="1"/>
      <c r="C169" s="6"/>
      <c r="D169" s="1"/>
      <c r="E169" s="1"/>
      <c r="F169" s="1"/>
      <c r="G169" s="5"/>
      <c r="H169" s="1"/>
      <c r="I169" s="1"/>
      <c r="J169" s="1"/>
      <c r="K169" s="5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8"/>
      <c r="AH169" s="2"/>
      <c r="AI169" s="2"/>
      <c r="AJ169" s="2"/>
      <c r="AK169" s="2"/>
    </row>
    <row r="170" spans="1:37" s="3" customFormat="1" x14ac:dyDescent="0.2">
      <c r="A170" s="7"/>
      <c r="B170" s="1"/>
      <c r="C170" s="6"/>
      <c r="D170" s="1"/>
      <c r="E170" s="1"/>
      <c r="F170" s="1"/>
      <c r="G170" s="5"/>
      <c r="H170" s="1"/>
      <c r="I170" s="1"/>
      <c r="J170" s="1"/>
      <c r="K170" s="5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8"/>
      <c r="AH170" s="2"/>
      <c r="AI170" s="2"/>
      <c r="AJ170" s="2"/>
      <c r="AK170" s="2"/>
    </row>
    <row r="171" spans="1:37" s="3" customFormat="1" x14ac:dyDescent="0.2">
      <c r="A171" s="7"/>
      <c r="B171" s="1"/>
      <c r="C171" s="6"/>
      <c r="D171" s="1"/>
      <c r="E171" s="1"/>
      <c r="F171" s="1"/>
      <c r="G171" s="5"/>
      <c r="H171" s="1"/>
      <c r="I171" s="1"/>
      <c r="J171" s="1"/>
      <c r="K171" s="5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8"/>
      <c r="AH171" s="2"/>
      <c r="AI171" s="2"/>
      <c r="AJ171" s="2"/>
      <c r="AK171" s="2"/>
    </row>
    <row r="172" spans="1:37" s="3" customFormat="1" x14ac:dyDescent="0.2">
      <c r="A172" s="7"/>
      <c r="B172" s="1"/>
      <c r="C172" s="6"/>
      <c r="D172" s="1"/>
      <c r="E172" s="1"/>
      <c r="F172" s="1"/>
      <c r="G172" s="5"/>
      <c r="H172" s="1"/>
      <c r="I172" s="1"/>
      <c r="J172" s="1"/>
      <c r="K172" s="5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8"/>
      <c r="AH172" s="2"/>
      <c r="AI172" s="2"/>
      <c r="AJ172" s="2"/>
      <c r="AK172" s="2"/>
    </row>
    <row r="173" spans="1:37" s="3" customFormat="1" x14ac:dyDescent="0.2">
      <c r="A173" s="7"/>
      <c r="B173" s="1"/>
      <c r="C173" s="6"/>
      <c r="D173" s="1"/>
      <c r="E173" s="1"/>
      <c r="F173" s="1"/>
      <c r="G173" s="5"/>
      <c r="H173" s="1"/>
      <c r="I173" s="1"/>
      <c r="J173" s="1"/>
      <c r="K173" s="5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8"/>
      <c r="AH173" s="2"/>
      <c r="AI173" s="2"/>
      <c r="AJ173" s="2"/>
      <c r="AK173" s="2"/>
    </row>
    <row r="174" spans="1:37" s="3" customFormat="1" x14ac:dyDescent="0.2">
      <c r="A174" s="7"/>
      <c r="B174" s="1"/>
      <c r="C174" s="6"/>
      <c r="D174" s="1"/>
      <c r="E174" s="1"/>
      <c r="F174" s="1"/>
      <c r="G174" s="5"/>
      <c r="H174" s="1"/>
      <c r="I174" s="1"/>
      <c r="J174" s="1"/>
      <c r="K174" s="5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8"/>
      <c r="AH174" s="2"/>
      <c r="AI174" s="2"/>
      <c r="AJ174" s="2"/>
      <c r="AK174" s="2"/>
    </row>
    <row r="175" spans="1:37" s="3" customFormat="1" x14ac:dyDescent="0.2">
      <c r="A175" s="7"/>
      <c r="B175" s="1"/>
      <c r="C175" s="6"/>
      <c r="D175" s="1"/>
      <c r="E175" s="1"/>
      <c r="F175" s="1"/>
      <c r="G175" s="5"/>
      <c r="H175" s="1"/>
      <c r="I175" s="1"/>
      <c r="J175" s="1"/>
      <c r="K175" s="5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8"/>
      <c r="AH175" s="2"/>
      <c r="AI175" s="2"/>
      <c r="AJ175" s="2"/>
      <c r="AK175" s="2"/>
    </row>
    <row r="176" spans="1:37" s="3" customFormat="1" x14ac:dyDescent="0.2">
      <c r="A176" s="7"/>
      <c r="B176" s="1"/>
      <c r="C176" s="6"/>
      <c r="D176" s="1"/>
      <c r="E176" s="1"/>
      <c r="F176" s="1"/>
      <c r="G176" s="5"/>
      <c r="H176" s="1"/>
      <c r="I176" s="1"/>
      <c r="J176" s="1"/>
      <c r="K176" s="5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8"/>
      <c r="AH176" s="2"/>
      <c r="AI176" s="2"/>
      <c r="AJ176" s="2"/>
      <c r="AK176" s="2"/>
    </row>
    <row r="177" spans="1:37" s="3" customFormat="1" x14ac:dyDescent="0.2">
      <c r="A177" s="7"/>
      <c r="B177" s="1"/>
      <c r="C177" s="6"/>
      <c r="D177" s="1"/>
      <c r="E177" s="1"/>
      <c r="F177" s="1"/>
      <c r="G177" s="5"/>
      <c r="H177" s="1"/>
      <c r="I177" s="1"/>
      <c r="J177" s="1"/>
      <c r="K177" s="5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8"/>
      <c r="AH177" s="2"/>
      <c r="AI177" s="2"/>
      <c r="AJ177" s="2"/>
      <c r="AK177" s="2"/>
    </row>
    <row r="178" spans="1:37" s="3" customFormat="1" x14ac:dyDescent="0.2">
      <c r="A178" s="7"/>
      <c r="B178" s="1"/>
      <c r="C178" s="6"/>
      <c r="D178" s="1"/>
      <c r="E178" s="1"/>
      <c r="F178" s="1"/>
      <c r="G178" s="5"/>
      <c r="H178" s="1"/>
      <c r="I178" s="1"/>
      <c r="J178" s="1"/>
      <c r="K178" s="5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8"/>
      <c r="AH178" s="2"/>
      <c r="AI178" s="2"/>
      <c r="AJ178" s="2"/>
      <c r="AK178" s="2"/>
    </row>
    <row r="179" spans="1:37" s="3" customFormat="1" x14ac:dyDescent="0.2">
      <c r="A179" s="7"/>
      <c r="B179" s="1"/>
      <c r="C179" s="6"/>
      <c r="D179" s="1"/>
      <c r="E179" s="1"/>
      <c r="F179" s="1"/>
      <c r="G179" s="5"/>
      <c r="H179" s="1"/>
      <c r="I179" s="1"/>
      <c r="J179" s="1"/>
      <c r="K179" s="5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8"/>
      <c r="AH179" s="2"/>
      <c r="AI179" s="2"/>
      <c r="AJ179" s="2"/>
      <c r="AK179" s="2"/>
    </row>
    <row r="180" spans="1:37" s="3" customFormat="1" x14ac:dyDescent="0.2">
      <c r="A180" s="7"/>
      <c r="B180" s="1"/>
      <c r="C180" s="6"/>
      <c r="D180" s="1"/>
      <c r="E180" s="1"/>
      <c r="F180" s="1"/>
      <c r="G180" s="5"/>
      <c r="H180" s="1"/>
      <c r="I180" s="1"/>
      <c r="J180" s="1"/>
      <c r="K180" s="5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8"/>
      <c r="AH180" s="2"/>
      <c r="AI180" s="2"/>
      <c r="AJ180" s="2"/>
      <c r="AK180" s="2"/>
    </row>
    <row r="181" spans="1:37" s="3" customFormat="1" x14ac:dyDescent="0.2">
      <c r="A181" s="7"/>
      <c r="B181" s="1"/>
      <c r="C181" s="6"/>
      <c r="D181" s="1"/>
      <c r="E181" s="1"/>
      <c r="F181" s="1"/>
      <c r="G181" s="5"/>
      <c r="H181" s="1"/>
      <c r="I181" s="1"/>
      <c r="J181" s="1"/>
      <c r="K181" s="5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8"/>
      <c r="AH181" s="2"/>
      <c r="AI181" s="2"/>
      <c r="AJ181" s="2"/>
      <c r="AK181" s="2"/>
    </row>
  </sheetData>
  <sheetProtection password="A501" sheet="1" objects="1" scenarios="1"/>
  <mergeCells count="2">
    <mergeCell ref="AE79:AH79"/>
    <mergeCell ref="A9:A72"/>
  </mergeCells>
  <pageMargins left="0.70866141732283472" right="0.70866141732283472" top="0.78740157480314965" bottom="0.78740157480314965" header="0.31496062992125984" footer="0.31496062992125984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1</xdr:col>
                    <xdr:colOff>2028825</xdr:colOff>
                    <xdr:row>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4"/>
  <sheetViews>
    <sheetView showGridLines="0" showRowColHeaders="0" workbookViewId="0"/>
  </sheetViews>
  <sheetFormatPr baseColWidth="10" defaultRowHeight="14.25" x14ac:dyDescent="0.2"/>
  <cols>
    <col min="1" max="1" width="2.85546875" style="156" customWidth="1"/>
    <col min="2" max="2" width="26.140625" style="156" customWidth="1"/>
    <col min="3" max="16384" width="11.42578125" style="156"/>
  </cols>
  <sheetData>
    <row r="1" spans="1:16" s="1" customFormat="1" ht="12.75" x14ac:dyDescent="0.2">
      <c r="A1" s="143"/>
      <c r="C1" s="6"/>
      <c r="G1" s="5"/>
      <c r="J1" s="4"/>
      <c r="K1" s="3"/>
      <c r="L1" s="3"/>
      <c r="M1" s="2"/>
      <c r="N1" s="2"/>
      <c r="O1" s="2"/>
      <c r="P1" s="2"/>
    </row>
    <row r="2" spans="1:16" s="1" customFormat="1" ht="12.75" x14ac:dyDescent="0.2">
      <c r="A2" s="143"/>
      <c r="C2" s="6"/>
      <c r="G2" s="5"/>
      <c r="J2" s="4"/>
      <c r="K2" s="3"/>
      <c r="L2" s="3"/>
      <c r="M2" s="2"/>
      <c r="N2" s="2"/>
      <c r="O2" s="2"/>
      <c r="P2" s="2"/>
    </row>
    <row r="3" spans="1:16" s="1" customFormat="1" ht="12.75" x14ac:dyDescent="0.2">
      <c r="A3" s="143"/>
      <c r="C3" s="6"/>
      <c r="G3" s="5"/>
      <c r="J3" s="4"/>
      <c r="K3" s="3"/>
      <c r="L3" s="3"/>
      <c r="M3" s="2"/>
      <c r="N3" s="2"/>
      <c r="O3" s="2"/>
      <c r="P3" s="2"/>
    </row>
    <row r="4" spans="1:16" s="1" customFormat="1" ht="12.75" x14ac:dyDescent="0.2">
      <c r="A4" s="143"/>
      <c r="C4" s="6"/>
      <c r="G4" s="5"/>
      <c r="J4" s="4"/>
      <c r="K4" s="3"/>
      <c r="L4" s="3"/>
      <c r="M4" s="2"/>
      <c r="N4" s="2"/>
      <c r="O4" s="2"/>
      <c r="P4" s="2"/>
    </row>
    <row r="5" spans="1:16" s="1" customFormat="1" ht="12.75" x14ac:dyDescent="0.2">
      <c r="A5" s="143"/>
      <c r="C5" s="6"/>
      <c r="G5" s="5"/>
      <c r="J5" s="4"/>
      <c r="K5" s="3"/>
      <c r="L5" s="3"/>
      <c r="M5" s="2"/>
      <c r="N5" s="2"/>
      <c r="O5" s="2"/>
      <c r="P5" s="2"/>
    </row>
    <row r="6" spans="1:16" s="518" customFormat="1" ht="18.95" customHeight="1" x14ac:dyDescent="0.25">
      <c r="B6" s="213" t="s">
        <v>29</v>
      </c>
      <c r="C6" s="519"/>
      <c r="D6" s="519"/>
      <c r="E6" s="519"/>
      <c r="F6" s="519"/>
      <c r="G6" s="519"/>
    </row>
    <row r="7" spans="1:16" s="518" customFormat="1" ht="18.95" customHeight="1" thickBot="1" x14ac:dyDescent="0.3">
      <c r="C7" s="519"/>
      <c r="D7" s="519"/>
      <c r="E7" s="519"/>
      <c r="F7" s="519"/>
      <c r="G7" s="519"/>
    </row>
    <row r="8" spans="1:16" s="155" customFormat="1" ht="18.95" customHeight="1" x14ac:dyDescent="0.25">
      <c r="A8" s="816" t="s">
        <v>263</v>
      </c>
      <c r="B8" s="822"/>
      <c r="C8" s="824" t="s">
        <v>80</v>
      </c>
      <c r="D8" s="825"/>
      <c r="E8" s="825" t="s">
        <v>79</v>
      </c>
      <c r="F8" s="826"/>
      <c r="G8" s="808" t="s">
        <v>290</v>
      </c>
    </row>
    <row r="9" spans="1:16" s="155" customFormat="1" ht="18.95" customHeight="1" thickBot="1" x14ac:dyDescent="0.3">
      <c r="A9" s="816"/>
      <c r="B9" s="823"/>
      <c r="C9" s="520">
        <v>1</v>
      </c>
      <c r="D9" s="521">
        <v>2</v>
      </c>
      <c r="E9" s="521">
        <v>3</v>
      </c>
      <c r="F9" s="522" t="s">
        <v>291</v>
      </c>
      <c r="G9" s="809"/>
    </row>
    <row r="10" spans="1:16" s="144" customFormat="1" ht="18.95" customHeight="1" x14ac:dyDescent="0.25">
      <c r="A10" s="816"/>
      <c r="B10" s="523" t="s">
        <v>292</v>
      </c>
      <c r="C10" s="531">
        <v>3700</v>
      </c>
      <c r="D10" s="532">
        <v>3800</v>
      </c>
      <c r="E10" s="533">
        <v>2700</v>
      </c>
      <c r="F10" s="534">
        <v>2800</v>
      </c>
      <c r="G10" s="524">
        <f t="shared" ref="G10:G17" si="0">ROUND(SUM(C10:F10),0)</f>
        <v>13000</v>
      </c>
    </row>
    <row r="11" spans="1:16" s="144" customFormat="1" ht="18.95" customHeight="1" x14ac:dyDescent="0.25">
      <c r="A11" s="816"/>
      <c r="B11" s="523" t="s">
        <v>293</v>
      </c>
      <c r="C11" s="535">
        <v>1900</v>
      </c>
      <c r="D11" s="536">
        <v>1700</v>
      </c>
      <c r="E11" s="536">
        <v>1000</v>
      </c>
      <c r="F11" s="537">
        <v>1100</v>
      </c>
      <c r="G11" s="525">
        <f t="shared" si="0"/>
        <v>5700</v>
      </c>
    </row>
    <row r="12" spans="1:16" s="144" customFormat="1" ht="18.95" customHeight="1" x14ac:dyDescent="0.25">
      <c r="A12" s="816"/>
      <c r="B12" s="523" t="s">
        <v>294</v>
      </c>
      <c r="C12" s="549">
        <f>ROUND(C10-C11,0)</f>
        <v>1800</v>
      </c>
      <c r="D12" s="550">
        <f>ROUND(D10-D11,0)</f>
        <v>2100</v>
      </c>
      <c r="E12" s="550">
        <f>ROUND(E10-E11,0)</f>
        <v>1700</v>
      </c>
      <c r="F12" s="551">
        <f>ROUND(F10-F11,0)</f>
        <v>1700</v>
      </c>
      <c r="G12" s="525">
        <f t="shared" si="0"/>
        <v>7300</v>
      </c>
    </row>
    <row r="13" spans="1:16" s="144" customFormat="1" ht="18.95" customHeight="1" x14ac:dyDescent="0.25">
      <c r="A13" s="816"/>
      <c r="B13" s="523" t="s">
        <v>295</v>
      </c>
      <c r="C13" s="535">
        <v>520</v>
      </c>
      <c r="D13" s="536">
        <v>580</v>
      </c>
      <c r="E13" s="536">
        <v>500</v>
      </c>
      <c r="F13" s="537">
        <v>700</v>
      </c>
      <c r="G13" s="525">
        <f t="shared" si="0"/>
        <v>2300</v>
      </c>
    </row>
    <row r="14" spans="1:16" s="144" customFormat="1" ht="18.95" customHeight="1" x14ac:dyDescent="0.25">
      <c r="A14" s="816"/>
      <c r="B14" s="523" t="s">
        <v>296</v>
      </c>
      <c r="C14" s="549">
        <f>ROUND(C12-C13,0)</f>
        <v>1280</v>
      </c>
      <c r="D14" s="550">
        <f>ROUND(D12-D13,0)</f>
        <v>1520</v>
      </c>
      <c r="E14" s="550">
        <f>ROUND(E12-E13,0)</f>
        <v>1200</v>
      </c>
      <c r="F14" s="551">
        <f>ROUND(F12-F13,0)</f>
        <v>1000</v>
      </c>
      <c r="G14" s="525">
        <f t="shared" si="0"/>
        <v>5000</v>
      </c>
    </row>
    <row r="15" spans="1:16" s="144" customFormat="1" ht="18.95" customHeight="1" x14ac:dyDescent="0.25">
      <c r="A15" s="816"/>
      <c r="B15" s="523" t="s">
        <v>297</v>
      </c>
      <c r="C15" s="810">
        <f>ROUND(SUM(C14:D14),0)</f>
        <v>2800</v>
      </c>
      <c r="D15" s="811"/>
      <c r="E15" s="811">
        <f>ROUND(SUM(E14:F14),0)</f>
        <v>2200</v>
      </c>
      <c r="F15" s="812"/>
      <c r="G15" s="525">
        <f t="shared" si="0"/>
        <v>5000</v>
      </c>
    </row>
    <row r="16" spans="1:16" s="144" customFormat="1" ht="18.95" customHeight="1" x14ac:dyDescent="0.25">
      <c r="A16" s="816"/>
      <c r="B16" s="523" t="s">
        <v>298</v>
      </c>
      <c r="C16" s="817">
        <v>600</v>
      </c>
      <c r="D16" s="818"/>
      <c r="E16" s="818">
        <v>900</v>
      </c>
      <c r="F16" s="819"/>
      <c r="G16" s="525">
        <f t="shared" si="0"/>
        <v>1500</v>
      </c>
    </row>
    <row r="17" spans="1:7" s="144" customFormat="1" ht="18.95" customHeight="1" x14ac:dyDescent="0.25">
      <c r="A17" s="816"/>
      <c r="B17" s="523" t="s">
        <v>296</v>
      </c>
      <c r="C17" s="820">
        <f>ROUND(C15-C16,0)</f>
        <v>2200</v>
      </c>
      <c r="D17" s="810"/>
      <c r="E17" s="812">
        <f>ROUND(E15-E16,0)</f>
        <v>1300</v>
      </c>
      <c r="F17" s="821"/>
      <c r="G17" s="525">
        <f t="shared" si="0"/>
        <v>3500</v>
      </c>
    </row>
    <row r="18" spans="1:7" s="144" customFormat="1" ht="18.95" customHeight="1" x14ac:dyDescent="0.25">
      <c r="A18" s="816"/>
      <c r="B18" s="523" t="s">
        <v>299</v>
      </c>
      <c r="C18" s="810">
        <f>ROUND(SUM(C17:F17),0)</f>
        <v>3500</v>
      </c>
      <c r="D18" s="811"/>
      <c r="E18" s="811"/>
      <c r="F18" s="812"/>
      <c r="G18" s="525">
        <f>ROUND(C18,0)</f>
        <v>3500</v>
      </c>
    </row>
    <row r="19" spans="1:7" s="144" customFormat="1" ht="18.95" customHeight="1" x14ac:dyDescent="0.25">
      <c r="A19" s="816"/>
      <c r="B19" s="523" t="s">
        <v>300</v>
      </c>
      <c r="C19" s="817">
        <v>1160</v>
      </c>
      <c r="D19" s="818"/>
      <c r="E19" s="818"/>
      <c r="F19" s="819"/>
      <c r="G19" s="525">
        <f>ROUND(SUM(C19:F19),0)</f>
        <v>1160</v>
      </c>
    </row>
    <row r="20" spans="1:7" s="144" customFormat="1" ht="18.95" customHeight="1" thickBot="1" x14ac:dyDescent="0.3">
      <c r="A20" s="816"/>
      <c r="B20" s="529" t="s">
        <v>301</v>
      </c>
      <c r="C20" s="813">
        <f>ROUND(C18-C19,0)</f>
        <v>2340</v>
      </c>
      <c r="D20" s="814"/>
      <c r="E20" s="814"/>
      <c r="F20" s="815"/>
      <c r="G20" s="530">
        <f>ROUND(C20,0)</f>
        <v>2340</v>
      </c>
    </row>
    <row r="22" spans="1:7" x14ac:dyDescent="0.2">
      <c r="B22" s="155" t="s">
        <v>302</v>
      </c>
    </row>
    <row r="24" spans="1:7" x14ac:dyDescent="0.2">
      <c r="B24" s="10" t="s">
        <v>0</v>
      </c>
    </row>
  </sheetData>
  <sheetProtection password="A501" sheet="1" objects="1" scenarios="1"/>
  <mergeCells count="14">
    <mergeCell ref="G8:G9"/>
    <mergeCell ref="C15:D15"/>
    <mergeCell ref="E15:F15"/>
    <mergeCell ref="C20:F20"/>
    <mergeCell ref="A8:A20"/>
    <mergeCell ref="C16:D16"/>
    <mergeCell ref="E16:F16"/>
    <mergeCell ref="C17:D17"/>
    <mergeCell ref="E17:F17"/>
    <mergeCell ref="C18:F18"/>
    <mergeCell ref="C19:F19"/>
    <mergeCell ref="B8:B9"/>
    <mergeCell ref="C8:D8"/>
    <mergeCell ref="E8:F8"/>
  </mergeCells>
  <pageMargins left="0.7" right="0.7" top="0.78740157499999996" bottom="0.78740157499999996" header="0.3" footer="0.3"/>
  <pageSetup paperSize="9" orientation="portrait" horizontalDpi="0" verticalDpi="0" r:id="rId1"/>
  <ignoredErrors>
    <ignoredError sqref="G18:G19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1137" r:id="rId4" name="Button 1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2</xdr:col>
                    <xdr:colOff>0</xdr:colOff>
                    <xdr:row>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1138" r:id="rId5" name="Button 2">
              <controlPr defaultSize="0" print="0" autoFill="0" autoPict="0">
                <anchor moveWithCells="1" sizeWithCells="1">
                  <from>
                    <xdr:col>5</xdr:col>
                    <xdr:colOff>19050</xdr:colOff>
                    <xdr:row>2</xdr:row>
                    <xdr:rowOff>0</xdr:rowOff>
                  </from>
                  <to>
                    <xdr:col>7</xdr:col>
                    <xdr:colOff>0</xdr:colOff>
                    <xdr:row>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2"/>
  <sheetViews>
    <sheetView showGridLines="0" showRowColHeaders="0" workbookViewId="0"/>
  </sheetViews>
  <sheetFormatPr baseColWidth="10" defaultRowHeight="14.25" x14ac:dyDescent="0.2"/>
  <cols>
    <col min="1" max="1" width="2.85546875" style="156" customWidth="1"/>
    <col min="2" max="2" width="26.140625" style="156" customWidth="1"/>
    <col min="3" max="16384" width="11.42578125" style="156"/>
  </cols>
  <sheetData>
    <row r="1" spans="1:16" s="1" customFormat="1" ht="12.75" x14ac:dyDescent="0.2">
      <c r="A1" s="143"/>
      <c r="C1" s="6"/>
      <c r="G1" s="5"/>
      <c r="J1" s="4"/>
      <c r="K1" s="3"/>
      <c r="L1" s="3"/>
      <c r="M1" s="2"/>
      <c r="N1" s="2"/>
      <c r="O1" s="2"/>
      <c r="P1" s="2"/>
    </row>
    <row r="2" spans="1:16" s="1" customFormat="1" ht="12.75" x14ac:dyDescent="0.2">
      <c r="A2" s="143"/>
      <c r="C2" s="6"/>
      <c r="G2" s="5"/>
      <c r="J2" s="4"/>
      <c r="K2" s="3"/>
      <c r="L2" s="3"/>
      <c r="M2" s="2"/>
      <c r="N2" s="2"/>
      <c r="O2" s="2"/>
      <c r="P2" s="2"/>
    </row>
    <row r="3" spans="1:16" s="1" customFormat="1" ht="12.75" x14ac:dyDescent="0.2">
      <c r="A3" s="143"/>
      <c r="C3" s="6"/>
      <c r="G3" s="5"/>
      <c r="J3" s="4"/>
      <c r="K3" s="3"/>
      <c r="L3" s="3"/>
      <c r="M3" s="2"/>
      <c r="N3" s="2"/>
      <c r="O3" s="2"/>
      <c r="P3" s="2"/>
    </row>
    <row r="4" spans="1:16" s="1" customFormat="1" ht="12.75" x14ac:dyDescent="0.2">
      <c r="A4" s="143"/>
      <c r="C4" s="6"/>
      <c r="G4" s="5"/>
      <c r="J4" s="4"/>
      <c r="K4" s="3"/>
      <c r="L4" s="3"/>
      <c r="M4" s="2"/>
      <c r="N4" s="2"/>
      <c r="O4" s="2"/>
      <c r="P4" s="2"/>
    </row>
    <row r="5" spans="1:16" s="1" customFormat="1" ht="12.75" x14ac:dyDescent="0.2">
      <c r="A5" s="143"/>
      <c r="C5" s="6"/>
      <c r="G5" s="5"/>
      <c r="J5" s="4"/>
      <c r="K5" s="3"/>
      <c r="L5" s="3"/>
      <c r="M5" s="2"/>
      <c r="N5" s="2"/>
      <c r="O5" s="2"/>
      <c r="P5" s="2"/>
    </row>
    <row r="6" spans="1:16" s="518" customFormat="1" ht="18.95" customHeight="1" x14ac:dyDescent="0.25">
      <c r="B6" s="213" t="s">
        <v>29</v>
      </c>
      <c r="C6" s="519"/>
      <c r="D6" s="519"/>
      <c r="E6" s="519"/>
      <c r="F6" s="519"/>
      <c r="G6" s="519"/>
    </row>
    <row r="7" spans="1:16" s="518" customFormat="1" ht="18.95" customHeight="1" thickBot="1" x14ac:dyDescent="0.3">
      <c r="C7" s="519"/>
      <c r="D7" s="519"/>
      <c r="E7" s="519"/>
      <c r="F7" s="519"/>
      <c r="G7" s="519"/>
    </row>
    <row r="8" spans="1:16" s="155" customFormat="1" ht="18.95" customHeight="1" x14ac:dyDescent="0.25">
      <c r="A8" s="816" t="s">
        <v>263</v>
      </c>
      <c r="B8" s="822"/>
      <c r="C8" s="824" t="s">
        <v>80</v>
      </c>
      <c r="D8" s="825"/>
      <c r="E8" s="825" t="s">
        <v>79</v>
      </c>
      <c r="F8" s="826"/>
      <c r="G8" s="808" t="s">
        <v>290</v>
      </c>
    </row>
    <row r="9" spans="1:16" s="155" customFormat="1" ht="18.95" customHeight="1" thickBot="1" x14ac:dyDescent="0.3">
      <c r="A9" s="816"/>
      <c r="B9" s="823"/>
      <c r="C9" s="520">
        <v>1</v>
      </c>
      <c r="D9" s="521">
        <v>2</v>
      </c>
      <c r="E9" s="521">
        <v>3</v>
      </c>
      <c r="F9" s="522" t="s">
        <v>291</v>
      </c>
      <c r="G9" s="809"/>
    </row>
    <row r="10" spans="1:16" s="144" customFormat="1" ht="18.95" customHeight="1" x14ac:dyDescent="0.25">
      <c r="A10" s="816"/>
      <c r="B10" s="523" t="s">
        <v>292</v>
      </c>
      <c r="C10" s="538">
        <f>'421'!C10</f>
        <v>3700</v>
      </c>
      <c r="D10" s="539">
        <f>'421'!D10</f>
        <v>3800</v>
      </c>
      <c r="E10" s="540">
        <f>'421'!E10</f>
        <v>2700</v>
      </c>
      <c r="F10" s="541">
        <f>'421'!F10</f>
        <v>2800</v>
      </c>
      <c r="G10" s="542">
        <f>'421'!G10</f>
        <v>13000</v>
      </c>
    </row>
    <row r="11" spans="1:16" s="144" customFormat="1" ht="18.95" customHeight="1" x14ac:dyDescent="0.25">
      <c r="A11" s="816"/>
      <c r="B11" s="523" t="s">
        <v>293</v>
      </c>
      <c r="C11" s="543">
        <f>'421'!C11</f>
        <v>1900</v>
      </c>
      <c r="D11" s="544">
        <f>'421'!D11</f>
        <v>1700</v>
      </c>
      <c r="E11" s="544">
        <f>'421'!E11</f>
        <v>1000</v>
      </c>
      <c r="F11" s="545">
        <f>'421'!F11</f>
        <v>1100</v>
      </c>
      <c r="G11" s="546">
        <f>'421'!G11</f>
        <v>5700</v>
      </c>
    </row>
    <row r="12" spans="1:16" s="144" customFormat="1" ht="18.95" customHeight="1" x14ac:dyDescent="0.25">
      <c r="A12" s="816"/>
      <c r="B12" s="523" t="s">
        <v>294</v>
      </c>
      <c r="C12" s="526"/>
      <c r="D12" s="527"/>
      <c r="E12" s="527"/>
      <c r="F12" s="528"/>
      <c r="G12" s="547"/>
    </row>
    <row r="13" spans="1:16" s="144" customFormat="1" ht="18.95" customHeight="1" x14ac:dyDescent="0.25">
      <c r="A13" s="816"/>
      <c r="B13" s="523" t="s">
        <v>295</v>
      </c>
      <c r="C13" s="543">
        <f>'421'!C13</f>
        <v>520</v>
      </c>
      <c r="D13" s="544">
        <f>'421'!D13</f>
        <v>580</v>
      </c>
      <c r="E13" s="544">
        <f>'421'!E13</f>
        <v>500</v>
      </c>
      <c r="F13" s="545">
        <f>'421'!F13</f>
        <v>700</v>
      </c>
      <c r="G13" s="546">
        <f>'421'!G13</f>
        <v>2300</v>
      </c>
    </row>
    <row r="14" spans="1:16" s="144" customFormat="1" ht="18.95" customHeight="1" x14ac:dyDescent="0.25">
      <c r="A14" s="816"/>
      <c r="B14" s="523" t="s">
        <v>296</v>
      </c>
      <c r="C14" s="526"/>
      <c r="D14" s="527"/>
      <c r="E14" s="527"/>
      <c r="F14" s="528"/>
      <c r="G14" s="547"/>
    </row>
    <row r="15" spans="1:16" s="144" customFormat="1" ht="18.95" customHeight="1" x14ac:dyDescent="0.25">
      <c r="A15" s="816"/>
      <c r="B15" s="523" t="s">
        <v>297</v>
      </c>
      <c r="C15" s="827"/>
      <c r="D15" s="828"/>
      <c r="E15" s="828"/>
      <c r="F15" s="829"/>
      <c r="G15" s="547"/>
    </row>
    <row r="16" spans="1:16" s="144" customFormat="1" ht="18.95" customHeight="1" x14ac:dyDescent="0.25">
      <c r="A16" s="816"/>
      <c r="B16" s="523" t="s">
        <v>298</v>
      </c>
      <c r="C16" s="833">
        <f>'421'!C16</f>
        <v>600</v>
      </c>
      <c r="D16" s="834">
        <f>'421'!D16</f>
        <v>0</v>
      </c>
      <c r="E16" s="834">
        <f>'421'!E16</f>
        <v>900</v>
      </c>
      <c r="F16" s="835">
        <f>'421'!F16</f>
        <v>0</v>
      </c>
      <c r="G16" s="546">
        <f>'421'!G16</f>
        <v>1500</v>
      </c>
    </row>
    <row r="17" spans="1:7" s="144" customFormat="1" ht="18.95" customHeight="1" x14ac:dyDescent="0.25">
      <c r="A17" s="816"/>
      <c r="B17" s="523" t="s">
        <v>296</v>
      </c>
      <c r="C17" s="836"/>
      <c r="D17" s="827"/>
      <c r="E17" s="829"/>
      <c r="F17" s="837"/>
      <c r="G17" s="547"/>
    </row>
    <row r="18" spans="1:7" s="144" customFormat="1" ht="18.95" customHeight="1" x14ac:dyDescent="0.25">
      <c r="A18" s="816"/>
      <c r="B18" s="523" t="s">
        <v>299</v>
      </c>
      <c r="C18" s="827"/>
      <c r="D18" s="828"/>
      <c r="E18" s="828"/>
      <c r="F18" s="829"/>
      <c r="G18" s="547"/>
    </row>
    <row r="19" spans="1:7" s="144" customFormat="1" ht="18.95" customHeight="1" x14ac:dyDescent="0.25">
      <c r="A19" s="816"/>
      <c r="B19" s="523" t="s">
        <v>300</v>
      </c>
      <c r="C19" s="833">
        <f>'421'!C19</f>
        <v>1160</v>
      </c>
      <c r="D19" s="834">
        <f>'421'!D19</f>
        <v>0</v>
      </c>
      <c r="E19" s="834">
        <f>'421'!E19</f>
        <v>0</v>
      </c>
      <c r="F19" s="835">
        <f>'421'!F19</f>
        <v>0</v>
      </c>
      <c r="G19" s="546">
        <f>'421'!G19</f>
        <v>1160</v>
      </c>
    </row>
    <row r="20" spans="1:7" s="144" customFormat="1" ht="18.95" customHeight="1" thickBot="1" x14ac:dyDescent="0.3">
      <c r="A20" s="816"/>
      <c r="B20" s="529" t="s">
        <v>301</v>
      </c>
      <c r="C20" s="830"/>
      <c r="D20" s="831"/>
      <c r="E20" s="831"/>
      <c r="F20" s="832"/>
      <c r="G20" s="548"/>
    </row>
    <row r="22" spans="1:7" x14ac:dyDescent="0.2">
      <c r="B22" s="155" t="s">
        <v>302</v>
      </c>
    </row>
  </sheetData>
  <sheetProtection password="A501" sheet="1" objects="1" scenarios="1"/>
  <mergeCells count="14">
    <mergeCell ref="G8:G9"/>
    <mergeCell ref="C15:D15"/>
    <mergeCell ref="E15:F15"/>
    <mergeCell ref="C20:F20"/>
    <mergeCell ref="A8:A20"/>
    <mergeCell ref="C16:D16"/>
    <mergeCell ref="E16:F16"/>
    <mergeCell ref="C17:D17"/>
    <mergeCell ref="E17:F17"/>
    <mergeCell ref="C18:F18"/>
    <mergeCell ref="C19:F19"/>
    <mergeCell ref="B8:B9"/>
    <mergeCell ref="C8:D8"/>
    <mergeCell ref="E8:F8"/>
  </mergeCells>
  <pageMargins left="0.7" right="0.7" top="0.78740157499999996" bottom="0.78740157499999996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62" r:id="rId4" name="Button 2">
              <controlPr defaultSize="0" print="0" autoFill="0" autoPict="0">
                <anchor moveWithCells="1" sizeWithCells="1">
                  <from>
                    <xdr:col>3</xdr:col>
                    <xdr:colOff>666750</xdr:colOff>
                    <xdr:row>2</xdr:row>
                    <xdr:rowOff>0</xdr:rowOff>
                  </from>
                  <to>
                    <xdr:col>6</xdr:col>
                    <xdr:colOff>752475</xdr:colOff>
                    <xdr:row>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63" r:id="rId5" name="Button 3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2</xdr:col>
                    <xdr:colOff>0</xdr:colOff>
                    <xdr:row>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RowColHeaders="0" workbookViewId="0">
      <selection activeCell="H30" sqref="H30"/>
    </sheetView>
  </sheetViews>
  <sheetFormatPr baseColWidth="10" defaultRowHeight="15" x14ac:dyDescent="0.25"/>
  <cols>
    <col min="1" max="16384" width="11.42578125" style="412"/>
  </cols>
  <sheetData/>
  <sheetProtection password="A501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Q51"/>
  <sheetViews>
    <sheetView showGridLines="0" showRowColHeaders="0" zoomScaleNormal="100" workbookViewId="0"/>
  </sheetViews>
  <sheetFormatPr baseColWidth="10" defaultRowHeight="12.75" x14ac:dyDescent="0.25"/>
  <cols>
    <col min="1" max="1" width="2.7109375" style="176" customWidth="1"/>
    <col min="2" max="2" width="17.140625" style="269" customWidth="1"/>
    <col min="3" max="3" width="11.7109375" style="176" customWidth="1"/>
    <col min="4" max="10" width="3.28515625" style="375" customWidth="1"/>
    <col min="11" max="17" width="11.7109375" style="176" customWidth="1"/>
    <col min="18" max="256" width="11.42578125" style="176"/>
    <col min="257" max="257" width="2.7109375" style="176" customWidth="1"/>
    <col min="258" max="258" width="17.140625" style="176" customWidth="1"/>
    <col min="259" max="259" width="11.7109375" style="176" customWidth="1"/>
    <col min="260" max="266" width="3.28515625" style="176" customWidth="1"/>
    <col min="267" max="273" width="11.7109375" style="176" customWidth="1"/>
    <col min="274" max="512" width="11.42578125" style="176"/>
    <col min="513" max="513" width="2.7109375" style="176" customWidth="1"/>
    <col min="514" max="514" width="17.140625" style="176" customWidth="1"/>
    <col min="515" max="515" width="11.7109375" style="176" customWidth="1"/>
    <col min="516" max="522" width="3.28515625" style="176" customWidth="1"/>
    <col min="523" max="529" width="11.7109375" style="176" customWidth="1"/>
    <col min="530" max="768" width="11.42578125" style="176"/>
    <col min="769" max="769" width="2.7109375" style="176" customWidth="1"/>
    <col min="770" max="770" width="17.140625" style="176" customWidth="1"/>
    <col min="771" max="771" width="11.7109375" style="176" customWidth="1"/>
    <col min="772" max="778" width="3.28515625" style="176" customWidth="1"/>
    <col min="779" max="785" width="11.7109375" style="176" customWidth="1"/>
    <col min="786" max="1024" width="11.42578125" style="176"/>
    <col min="1025" max="1025" width="2.7109375" style="176" customWidth="1"/>
    <col min="1026" max="1026" width="17.140625" style="176" customWidth="1"/>
    <col min="1027" max="1027" width="11.7109375" style="176" customWidth="1"/>
    <col min="1028" max="1034" width="3.28515625" style="176" customWidth="1"/>
    <col min="1035" max="1041" width="11.7109375" style="176" customWidth="1"/>
    <col min="1042" max="1280" width="11.42578125" style="176"/>
    <col min="1281" max="1281" width="2.7109375" style="176" customWidth="1"/>
    <col min="1282" max="1282" width="17.140625" style="176" customWidth="1"/>
    <col min="1283" max="1283" width="11.7109375" style="176" customWidth="1"/>
    <col min="1284" max="1290" width="3.28515625" style="176" customWidth="1"/>
    <col min="1291" max="1297" width="11.7109375" style="176" customWidth="1"/>
    <col min="1298" max="1536" width="11.42578125" style="176"/>
    <col min="1537" max="1537" width="2.7109375" style="176" customWidth="1"/>
    <col min="1538" max="1538" width="17.140625" style="176" customWidth="1"/>
    <col min="1539" max="1539" width="11.7109375" style="176" customWidth="1"/>
    <col min="1540" max="1546" width="3.28515625" style="176" customWidth="1"/>
    <col min="1547" max="1553" width="11.7109375" style="176" customWidth="1"/>
    <col min="1554" max="1792" width="11.42578125" style="176"/>
    <col min="1793" max="1793" width="2.7109375" style="176" customWidth="1"/>
    <col min="1794" max="1794" width="17.140625" style="176" customWidth="1"/>
    <col min="1795" max="1795" width="11.7109375" style="176" customWidth="1"/>
    <col min="1796" max="1802" width="3.28515625" style="176" customWidth="1"/>
    <col min="1803" max="1809" width="11.7109375" style="176" customWidth="1"/>
    <col min="1810" max="2048" width="11.42578125" style="176"/>
    <col min="2049" max="2049" width="2.7109375" style="176" customWidth="1"/>
    <col min="2050" max="2050" width="17.140625" style="176" customWidth="1"/>
    <col min="2051" max="2051" width="11.7109375" style="176" customWidth="1"/>
    <col min="2052" max="2058" width="3.28515625" style="176" customWidth="1"/>
    <col min="2059" max="2065" width="11.7109375" style="176" customWidth="1"/>
    <col min="2066" max="2304" width="11.42578125" style="176"/>
    <col min="2305" max="2305" width="2.7109375" style="176" customWidth="1"/>
    <col min="2306" max="2306" width="17.140625" style="176" customWidth="1"/>
    <col min="2307" max="2307" width="11.7109375" style="176" customWidth="1"/>
    <col min="2308" max="2314" width="3.28515625" style="176" customWidth="1"/>
    <col min="2315" max="2321" width="11.7109375" style="176" customWidth="1"/>
    <col min="2322" max="2560" width="11.42578125" style="176"/>
    <col min="2561" max="2561" width="2.7109375" style="176" customWidth="1"/>
    <col min="2562" max="2562" width="17.140625" style="176" customWidth="1"/>
    <col min="2563" max="2563" width="11.7109375" style="176" customWidth="1"/>
    <col min="2564" max="2570" width="3.28515625" style="176" customWidth="1"/>
    <col min="2571" max="2577" width="11.7109375" style="176" customWidth="1"/>
    <col min="2578" max="2816" width="11.42578125" style="176"/>
    <col min="2817" max="2817" width="2.7109375" style="176" customWidth="1"/>
    <col min="2818" max="2818" width="17.140625" style="176" customWidth="1"/>
    <col min="2819" max="2819" width="11.7109375" style="176" customWidth="1"/>
    <col min="2820" max="2826" width="3.28515625" style="176" customWidth="1"/>
    <col min="2827" max="2833" width="11.7109375" style="176" customWidth="1"/>
    <col min="2834" max="3072" width="11.42578125" style="176"/>
    <col min="3073" max="3073" width="2.7109375" style="176" customWidth="1"/>
    <col min="3074" max="3074" width="17.140625" style="176" customWidth="1"/>
    <col min="3075" max="3075" width="11.7109375" style="176" customWidth="1"/>
    <col min="3076" max="3082" width="3.28515625" style="176" customWidth="1"/>
    <col min="3083" max="3089" width="11.7109375" style="176" customWidth="1"/>
    <col min="3090" max="3328" width="11.42578125" style="176"/>
    <col min="3329" max="3329" width="2.7109375" style="176" customWidth="1"/>
    <col min="3330" max="3330" width="17.140625" style="176" customWidth="1"/>
    <col min="3331" max="3331" width="11.7109375" style="176" customWidth="1"/>
    <col min="3332" max="3338" width="3.28515625" style="176" customWidth="1"/>
    <col min="3339" max="3345" width="11.7109375" style="176" customWidth="1"/>
    <col min="3346" max="3584" width="11.42578125" style="176"/>
    <col min="3585" max="3585" width="2.7109375" style="176" customWidth="1"/>
    <col min="3586" max="3586" width="17.140625" style="176" customWidth="1"/>
    <col min="3587" max="3587" width="11.7109375" style="176" customWidth="1"/>
    <col min="3588" max="3594" width="3.28515625" style="176" customWidth="1"/>
    <col min="3595" max="3601" width="11.7109375" style="176" customWidth="1"/>
    <col min="3602" max="3840" width="11.42578125" style="176"/>
    <col min="3841" max="3841" width="2.7109375" style="176" customWidth="1"/>
    <col min="3842" max="3842" width="17.140625" style="176" customWidth="1"/>
    <col min="3843" max="3843" width="11.7109375" style="176" customWidth="1"/>
    <col min="3844" max="3850" width="3.28515625" style="176" customWidth="1"/>
    <col min="3851" max="3857" width="11.7109375" style="176" customWidth="1"/>
    <col min="3858" max="4096" width="11.42578125" style="176"/>
    <col min="4097" max="4097" width="2.7109375" style="176" customWidth="1"/>
    <col min="4098" max="4098" width="17.140625" style="176" customWidth="1"/>
    <col min="4099" max="4099" width="11.7109375" style="176" customWidth="1"/>
    <col min="4100" max="4106" width="3.28515625" style="176" customWidth="1"/>
    <col min="4107" max="4113" width="11.7109375" style="176" customWidth="1"/>
    <col min="4114" max="4352" width="11.42578125" style="176"/>
    <col min="4353" max="4353" width="2.7109375" style="176" customWidth="1"/>
    <col min="4354" max="4354" width="17.140625" style="176" customWidth="1"/>
    <col min="4355" max="4355" width="11.7109375" style="176" customWidth="1"/>
    <col min="4356" max="4362" width="3.28515625" style="176" customWidth="1"/>
    <col min="4363" max="4369" width="11.7109375" style="176" customWidth="1"/>
    <col min="4370" max="4608" width="11.42578125" style="176"/>
    <col min="4609" max="4609" width="2.7109375" style="176" customWidth="1"/>
    <col min="4610" max="4610" width="17.140625" style="176" customWidth="1"/>
    <col min="4611" max="4611" width="11.7109375" style="176" customWidth="1"/>
    <col min="4612" max="4618" width="3.28515625" style="176" customWidth="1"/>
    <col min="4619" max="4625" width="11.7109375" style="176" customWidth="1"/>
    <col min="4626" max="4864" width="11.42578125" style="176"/>
    <col min="4865" max="4865" width="2.7109375" style="176" customWidth="1"/>
    <col min="4866" max="4866" width="17.140625" style="176" customWidth="1"/>
    <col min="4867" max="4867" width="11.7109375" style="176" customWidth="1"/>
    <col min="4868" max="4874" width="3.28515625" style="176" customWidth="1"/>
    <col min="4875" max="4881" width="11.7109375" style="176" customWidth="1"/>
    <col min="4882" max="5120" width="11.42578125" style="176"/>
    <col min="5121" max="5121" width="2.7109375" style="176" customWidth="1"/>
    <col min="5122" max="5122" width="17.140625" style="176" customWidth="1"/>
    <col min="5123" max="5123" width="11.7109375" style="176" customWidth="1"/>
    <col min="5124" max="5130" width="3.28515625" style="176" customWidth="1"/>
    <col min="5131" max="5137" width="11.7109375" style="176" customWidth="1"/>
    <col min="5138" max="5376" width="11.42578125" style="176"/>
    <col min="5377" max="5377" width="2.7109375" style="176" customWidth="1"/>
    <col min="5378" max="5378" width="17.140625" style="176" customWidth="1"/>
    <col min="5379" max="5379" width="11.7109375" style="176" customWidth="1"/>
    <col min="5380" max="5386" width="3.28515625" style="176" customWidth="1"/>
    <col min="5387" max="5393" width="11.7109375" style="176" customWidth="1"/>
    <col min="5394" max="5632" width="11.42578125" style="176"/>
    <col min="5633" max="5633" width="2.7109375" style="176" customWidth="1"/>
    <col min="5634" max="5634" width="17.140625" style="176" customWidth="1"/>
    <col min="5635" max="5635" width="11.7109375" style="176" customWidth="1"/>
    <col min="5636" max="5642" width="3.28515625" style="176" customWidth="1"/>
    <col min="5643" max="5649" width="11.7109375" style="176" customWidth="1"/>
    <col min="5650" max="5888" width="11.42578125" style="176"/>
    <col min="5889" max="5889" width="2.7109375" style="176" customWidth="1"/>
    <col min="5890" max="5890" width="17.140625" style="176" customWidth="1"/>
    <col min="5891" max="5891" width="11.7109375" style="176" customWidth="1"/>
    <col min="5892" max="5898" width="3.28515625" style="176" customWidth="1"/>
    <col min="5899" max="5905" width="11.7109375" style="176" customWidth="1"/>
    <col min="5906" max="6144" width="11.42578125" style="176"/>
    <col min="6145" max="6145" width="2.7109375" style="176" customWidth="1"/>
    <col min="6146" max="6146" width="17.140625" style="176" customWidth="1"/>
    <col min="6147" max="6147" width="11.7109375" style="176" customWidth="1"/>
    <col min="6148" max="6154" width="3.28515625" style="176" customWidth="1"/>
    <col min="6155" max="6161" width="11.7109375" style="176" customWidth="1"/>
    <col min="6162" max="6400" width="11.42578125" style="176"/>
    <col min="6401" max="6401" width="2.7109375" style="176" customWidth="1"/>
    <col min="6402" max="6402" width="17.140625" style="176" customWidth="1"/>
    <col min="6403" max="6403" width="11.7109375" style="176" customWidth="1"/>
    <col min="6404" max="6410" width="3.28515625" style="176" customWidth="1"/>
    <col min="6411" max="6417" width="11.7109375" style="176" customWidth="1"/>
    <col min="6418" max="6656" width="11.42578125" style="176"/>
    <col min="6657" max="6657" width="2.7109375" style="176" customWidth="1"/>
    <col min="6658" max="6658" width="17.140625" style="176" customWidth="1"/>
    <col min="6659" max="6659" width="11.7109375" style="176" customWidth="1"/>
    <col min="6660" max="6666" width="3.28515625" style="176" customWidth="1"/>
    <col min="6667" max="6673" width="11.7109375" style="176" customWidth="1"/>
    <col min="6674" max="6912" width="11.42578125" style="176"/>
    <col min="6913" max="6913" width="2.7109375" style="176" customWidth="1"/>
    <col min="6914" max="6914" width="17.140625" style="176" customWidth="1"/>
    <col min="6915" max="6915" width="11.7109375" style="176" customWidth="1"/>
    <col min="6916" max="6922" width="3.28515625" style="176" customWidth="1"/>
    <col min="6923" max="6929" width="11.7109375" style="176" customWidth="1"/>
    <col min="6930" max="7168" width="11.42578125" style="176"/>
    <col min="7169" max="7169" width="2.7109375" style="176" customWidth="1"/>
    <col min="7170" max="7170" width="17.140625" style="176" customWidth="1"/>
    <col min="7171" max="7171" width="11.7109375" style="176" customWidth="1"/>
    <col min="7172" max="7178" width="3.28515625" style="176" customWidth="1"/>
    <col min="7179" max="7185" width="11.7109375" style="176" customWidth="1"/>
    <col min="7186" max="7424" width="11.42578125" style="176"/>
    <col min="7425" max="7425" width="2.7109375" style="176" customWidth="1"/>
    <col min="7426" max="7426" width="17.140625" style="176" customWidth="1"/>
    <col min="7427" max="7427" width="11.7109375" style="176" customWidth="1"/>
    <col min="7428" max="7434" width="3.28515625" style="176" customWidth="1"/>
    <col min="7435" max="7441" width="11.7109375" style="176" customWidth="1"/>
    <col min="7442" max="7680" width="11.42578125" style="176"/>
    <col min="7681" max="7681" width="2.7109375" style="176" customWidth="1"/>
    <col min="7682" max="7682" width="17.140625" style="176" customWidth="1"/>
    <col min="7683" max="7683" width="11.7109375" style="176" customWidth="1"/>
    <col min="7684" max="7690" width="3.28515625" style="176" customWidth="1"/>
    <col min="7691" max="7697" width="11.7109375" style="176" customWidth="1"/>
    <col min="7698" max="7936" width="11.42578125" style="176"/>
    <col min="7937" max="7937" width="2.7109375" style="176" customWidth="1"/>
    <col min="7938" max="7938" width="17.140625" style="176" customWidth="1"/>
    <col min="7939" max="7939" width="11.7109375" style="176" customWidth="1"/>
    <col min="7940" max="7946" width="3.28515625" style="176" customWidth="1"/>
    <col min="7947" max="7953" width="11.7109375" style="176" customWidth="1"/>
    <col min="7954" max="8192" width="11.42578125" style="176"/>
    <col min="8193" max="8193" width="2.7109375" style="176" customWidth="1"/>
    <col min="8194" max="8194" width="17.140625" style="176" customWidth="1"/>
    <col min="8195" max="8195" width="11.7109375" style="176" customWidth="1"/>
    <col min="8196" max="8202" width="3.28515625" style="176" customWidth="1"/>
    <col min="8203" max="8209" width="11.7109375" style="176" customWidth="1"/>
    <col min="8210" max="8448" width="11.42578125" style="176"/>
    <col min="8449" max="8449" width="2.7109375" style="176" customWidth="1"/>
    <col min="8450" max="8450" width="17.140625" style="176" customWidth="1"/>
    <col min="8451" max="8451" width="11.7109375" style="176" customWidth="1"/>
    <col min="8452" max="8458" width="3.28515625" style="176" customWidth="1"/>
    <col min="8459" max="8465" width="11.7109375" style="176" customWidth="1"/>
    <col min="8466" max="8704" width="11.42578125" style="176"/>
    <col min="8705" max="8705" width="2.7109375" style="176" customWidth="1"/>
    <col min="8706" max="8706" width="17.140625" style="176" customWidth="1"/>
    <col min="8707" max="8707" width="11.7109375" style="176" customWidth="1"/>
    <col min="8708" max="8714" width="3.28515625" style="176" customWidth="1"/>
    <col min="8715" max="8721" width="11.7109375" style="176" customWidth="1"/>
    <col min="8722" max="8960" width="11.42578125" style="176"/>
    <col min="8961" max="8961" width="2.7109375" style="176" customWidth="1"/>
    <col min="8962" max="8962" width="17.140625" style="176" customWidth="1"/>
    <col min="8963" max="8963" width="11.7109375" style="176" customWidth="1"/>
    <col min="8964" max="8970" width="3.28515625" style="176" customWidth="1"/>
    <col min="8971" max="8977" width="11.7109375" style="176" customWidth="1"/>
    <col min="8978" max="9216" width="11.42578125" style="176"/>
    <col min="9217" max="9217" width="2.7109375" style="176" customWidth="1"/>
    <col min="9218" max="9218" width="17.140625" style="176" customWidth="1"/>
    <col min="9219" max="9219" width="11.7109375" style="176" customWidth="1"/>
    <col min="9220" max="9226" width="3.28515625" style="176" customWidth="1"/>
    <col min="9227" max="9233" width="11.7109375" style="176" customWidth="1"/>
    <col min="9234" max="9472" width="11.42578125" style="176"/>
    <col min="9473" max="9473" width="2.7109375" style="176" customWidth="1"/>
    <col min="9474" max="9474" width="17.140625" style="176" customWidth="1"/>
    <col min="9475" max="9475" width="11.7109375" style="176" customWidth="1"/>
    <col min="9476" max="9482" width="3.28515625" style="176" customWidth="1"/>
    <col min="9483" max="9489" width="11.7109375" style="176" customWidth="1"/>
    <col min="9490" max="9728" width="11.42578125" style="176"/>
    <col min="9729" max="9729" width="2.7109375" style="176" customWidth="1"/>
    <col min="9730" max="9730" width="17.140625" style="176" customWidth="1"/>
    <col min="9731" max="9731" width="11.7109375" style="176" customWidth="1"/>
    <col min="9732" max="9738" width="3.28515625" style="176" customWidth="1"/>
    <col min="9739" max="9745" width="11.7109375" style="176" customWidth="1"/>
    <col min="9746" max="9984" width="11.42578125" style="176"/>
    <col min="9985" max="9985" width="2.7109375" style="176" customWidth="1"/>
    <col min="9986" max="9986" width="17.140625" style="176" customWidth="1"/>
    <col min="9987" max="9987" width="11.7109375" style="176" customWidth="1"/>
    <col min="9988" max="9994" width="3.28515625" style="176" customWidth="1"/>
    <col min="9995" max="10001" width="11.7109375" style="176" customWidth="1"/>
    <col min="10002" max="10240" width="11.42578125" style="176"/>
    <col min="10241" max="10241" width="2.7109375" style="176" customWidth="1"/>
    <col min="10242" max="10242" width="17.140625" style="176" customWidth="1"/>
    <col min="10243" max="10243" width="11.7109375" style="176" customWidth="1"/>
    <col min="10244" max="10250" width="3.28515625" style="176" customWidth="1"/>
    <col min="10251" max="10257" width="11.7109375" style="176" customWidth="1"/>
    <col min="10258" max="10496" width="11.42578125" style="176"/>
    <col min="10497" max="10497" width="2.7109375" style="176" customWidth="1"/>
    <col min="10498" max="10498" width="17.140625" style="176" customWidth="1"/>
    <col min="10499" max="10499" width="11.7109375" style="176" customWidth="1"/>
    <col min="10500" max="10506" width="3.28515625" style="176" customWidth="1"/>
    <col min="10507" max="10513" width="11.7109375" style="176" customWidth="1"/>
    <col min="10514" max="10752" width="11.42578125" style="176"/>
    <col min="10753" max="10753" width="2.7109375" style="176" customWidth="1"/>
    <col min="10754" max="10754" width="17.140625" style="176" customWidth="1"/>
    <col min="10755" max="10755" width="11.7109375" style="176" customWidth="1"/>
    <col min="10756" max="10762" width="3.28515625" style="176" customWidth="1"/>
    <col min="10763" max="10769" width="11.7109375" style="176" customWidth="1"/>
    <col min="10770" max="11008" width="11.42578125" style="176"/>
    <col min="11009" max="11009" width="2.7109375" style="176" customWidth="1"/>
    <col min="11010" max="11010" width="17.140625" style="176" customWidth="1"/>
    <col min="11011" max="11011" width="11.7109375" style="176" customWidth="1"/>
    <col min="11012" max="11018" width="3.28515625" style="176" customWidth="1"/>
    <col min="11019" max="11025" width="11.7109375" style="176" customWidth="1"/>
    <col min="11026" max="11264" width="11.42578125" style="176"/>
    <col min="11265" max="11265" width="2.7109375" style="176" customWidth="1"/>
    <col min="11266" max="11266" width="17.140625" style="176" customWidth="1"/>
    <col min="11267" max="11267" width="11.7109375" style="176" customWidth="1"/>
    <col min="11268" max="11274" width="3.28515625" style="176" customWidth="1"/>
    <col min="11275" max="11281" width="11.7109375" style="176" customWidth="1"/>
    <col min="11282" max="11520" width="11.42578125" style="176"/>
    <col min="11521" max="11521" width="2.7109375" style="176" customWidth="1"/>
    <col min="11522" max="11522" width="17.140625" style="176" customWidth="1"/>
    <col min="11523" max="11523" width="11.7109375" style="176" customWidth="1"/>
    <col min="11524" max="11530" width="3.28515625" style="176" customWidth="1"/>
    <col min="11531" max="11537" width="11.7109375" style="176" customWidth="1"/>
    <col min="11538" max="11776" width="11.42578125" style="176"/>
    <col min="11777" max="11777" width="2.7109375" style="176" customWidth="1"/>
    <col min="11778" max="11778" width="17.140625" style="176" customWidth="1"/>
    <col min="11779" max="11779" width="11.7109375" style="176" customWidth="1"/>
    <col min="11780" max="11786" width="3.28515625" style="176" customWidth="1"/>
    <col min="11787" max="11793" width="11.7109375" style="176" customWidth="1"/>
    <col min="11794" max="12032" width="11.42578125" style="176"/>
    <col min="12033" max="12033" width="2.7109375" style="176" customWidth="1"/>
    <col min="12034" max="12034" width="17.140625" style="176" customWidth="1"/>
    <col min="12035" max="12035" width="11.7109375" style="176" customWidth="1"/>
    <col min="12036" max="12042" width="3.28515625" style="176" customWidth="1"/>
    <col min="12043" max="12049" width="11.7109375" style="176" customWidth="1"/>
    <col min="12050" max="12288" width="11.42578125" style="176"/>
    <col min="12289" max="12289" width="2.7109375" style="176" customWidth="1"/>
    <col min="12290" max="12290" width="17.140625" style="176" customWidth="1"/>
    <col min="12291" max="12291" width="11.7109375" style="176" customWidth="1"/>
    <col min="12292" max="12298" width="3.28515625" style="176" customWidth="1"/>
    <col min="12299" max="12305" width="11.7109375" style="176" customWidth="1"/>
    <col min="12306" max="12544" width="11.42578125" style="176"/>
    <col min="12545" max="12545" width="2.7109375" style="176" customWidth="1"/>
    <col min="12546" max="12546" width="17.140625" style="176" customWidth="1"/>
    <col min="12547" max="12547" width="11.7109375" style="176" customWidth="1"/>
    <col min="12548" max="12554" width="3.28515625" style="176" customWidth="1"/>
    <col min="12555" max="12561" width="11.7109375" style="176" customWidth="1"/>
    <col min="12562" max="12800" width="11.42578125" style="176"/>
    <col min="12801" max="12801" width="2.7109375" style="176" customWidth="1"/>
    <col min="12802" max="12802" width="17.140625" style="176" customWidth="1"/>
    <col min="12803" max="12803" width="11.7109375" style="176" customWidth="1"/>
    <col min="12804" max="12810" width="3.28515625" style="176" customWidth="1"/>
    <col min="12811" max="12817" width="11.7109375" style="176" customWidth="1"/>
    <col min="12818" max="13056" width="11.42578125" style="176"/>
    <col min="13057" max="13057" width="2.7109375" style="176" customWidth="1"/>
    <col min="13058" max="13058" width="17.140625" style="176" customWidth="1"/>
    <col min="13059" max="13059" width="11.7109375" style="176" customWidth="1"/>
    <col min="13060" max="13066" width="3.28515625" style="176" customWidth="1"/>
    <col min="13067" max="13073" width="11.7109375" style="176" customWidth="1"/>
    <col min="13074" max="13312" width="11.42578125" style="176"/>
    <col min="13313" max="13313" width="2.7109375" style="176" customWidth="1"/>
    <col min="13314" max="13314" width="17.140625" style="176" customWidth="1"/>
    <col min="13315" max="13315" width="11.7109375" style="176" customWidth="1"/>
    <col min="13316" max="13322" width="3.28515625" style="176" customWidth="1"/>
    <col min="13323" max="13329" width="11.7109375" style="176" customWidth="1"/>
    <col min="13330" max="13568" width="11.42578125" style="176"/>
    <col min="13569" max="13569" width="2.7109375" style="176" customWidth="1"/>
    <col min="13570" max="13570" width="17.140625" style="176" customWidth="1"/>
    <col min="13571" max="13571" width="11.7109375" style="176" customWidth="1"/>
    <col min="13572" max="13578" width="3.28515625" style="176" customWidth="1"/>
    <col min="13579" max="13585" width="11.7109375" style="176" customWidth="1"/>
    <col min="13586" max="13824" width="11.42578125" style="176"/>
    <col min="13825" max="13825" width="2.7109375" style="176" customWidth="1"/>
    <col min="13826" max="13826" width="17.140625" style="176" customWidth="1"/>
    <col min="13827" max="13827" width="11.7109375" style="176" customWidth="1"/>
    <col min="13828" max="13834" width="3.28515625" style="176" customWidth="1"/>
    <col min="13835" max="13841" width="11.7109375" style="176" customWidth="1"/>
    <col min="13842" max="14080" width="11.42578125" style="176"/>
    <col min="14081" max="14081" width="2.7109375" style="176" customWidth="1"/>
    <col min="14082" max="14082" width="17.140625" style="176" customWidth="1"/>
    <col min="14083" max="14083" width="11.7109375" style="176" customWidth="1"/>
    <col min="14084" max="14090" width="3.28515625" style="176" customWidth="1"/>
    <col min="14091" max="14097" width="11.7109375" style="176" customWidth="1"/>
    <col min="14098" max="14336" width="11.42578125" style="176"/>
    <col min="14337" max="14337" width="2.7109375" style="176" customWidth="1"/>
    <col min="14338" max="14338" width="17.140625" style="176" customWidth="1"/>
    <col min="14339" max="14339" width="11.7109375" style="176" customWidth="1"/>
    <col min="14340" max="14346" width="3.28515625" style="176" customWidth="1"/>
    <col min="14347" max="14353" width="11.7109375" style="176" customWidth="1"/>
    <col min="14354" max="14592" width="11.42578125" style="176"/>
    <col min="14593" max="14593" width="2.7109375" style="176" customWidth="1"/>
    <col min="14594" max="14594" width="17.140625" style="176" customWidth="1"/>
    <col min="14595" max="14595" width="11.7109375" style="176" customWidth="1"/>
    <col min="14596" max="14602" width="3.28515625" style="176" customWidth="1"/>
    <col min="14603" max="14609" width="11.7109375" style="176" customWidth="1"/>
    <col min="14610" max="14848" width="11.42578125" style="176"/>
    <col min="14849" max="14849" width="2.7109375" style="176" customWidth="1"/>
    <col min="14850" max="14850" width="17.140625" style="176" customWidth="1"/>
    <col min="14851" max="14851" width="11.7109375" style="176" customWidth="1"/>
    <col min="14852" max="14858" width="3.28515625" style="176" customWidth="1"/>
    <col min="14859" max="14865" width="11.7109375" style="176" customWidth="1"/>
    <col min="14866" max="15104" width="11.42578125" style="176"/>
    <col min="15105" max="15105" width="2.7109375" style="176" customWidth="1"/>
    <col min="15106" max="15106" width="17.140625" style="176" customWidth="1"/>
    <col min="15107" max="15107" width="11.7109375" style="176" customWidth="1"/>
    <col min="15108" max="15114" width="3.28515625" style="176" customWidth="1"/>
    <col min="15115" max="15121" width="11.7109375" style="176" customWidth="1"/>
    <col min="15122" max="15360" width="11.42578125" style="176"/>
    <col min="15361" max="15361" width="2.7109375" style="176" customWidth="1"/>
    <col min="15362" max="15362" width="17.140625" style="176" customWidth="1"/>
    <col min="15363" max="15363" width="11.7109375" style="176" customWidth="1"/>
    <col min="15364" max="15370" width="3.28515625" style="176" customWidth="1"/>
    <col min="15371" max="15377" width="11.7109375" style="176" customWidth="1"/>
    <col min="15378" max="15616" width="11.42578125" style="176"/>
    <col min="15617" max="15617" width="2.7109375" style="176" customWidth="1"/>
    <col min="15618" max="15618" width="17.140625" style="176" customWidth="1"/>
    <col min="15619" max="15619" width="11.7109375" style="176" customWidth="1"/>
    <col min="15620" max="15626" width="3.28515625" style="176" customWidth="1"/>
    <col min="15627" max="15633" width="11.7109375" style="176" customWidth="1"/>
    <col min="15634" max="15872" width="11.42578125" style="176"/>
    <col min="15873" max="15873" width="2.7109375" style="176" customWidth="1"/>
    <col min="15874" max="15874" width="17.140625" style="176" customWidth="1"/>
    <col min="15875" max="15875" width="11.7109375" style="176" customWidth="1"/>
    <col min="15876" max="15882" width="3.28515625" style="176" customWidth="1"/>
    <col min="15883" max="15889" width="11.7109375" style="176" customWidth="1"/>
    <col min="15890" max="16128" width="11.42578125" style="176"/>
    <col min="16129" max="16129" width="2.7109375" style="176" customWidth="1"/>
    <col min="16130" max="16130" width="17.140625" style="176" customWidth="1"/>
    <col min="16131" max="16131" width="11.7109375" style="176" customWidth="1"/>
    <col min="16132" max="16138" width="3.28515625" style="176" customWidth="1"/>
    <col min="16139" max="16145" width="11.7109375" style="176" customWidth="1"/>
    <col min="16146" max="16384" width="11.42578125" style="176"/>
  </cols>
  <sheetData>
    <row r="2" spans="1:17" ht="12" x14ac:dyDescent="0.2">
      <c r="A2" s="558" t="s">
        <v>263</v>
      </c>
      <c r="B2" s="559" t="s">
        <v>222</v>
      </c>
      <c r="C2" s="559"/>
      <c r="D2" s="559"/>
      <c r="E2" s="559"/>
      <c r="F2" s="559"/>
      <c r="G2" s="559"/>
      <c r="H2" s="559"/>
      <c r="I2" s="559"/>
      <c r="J2" s="559"/>
      <c r="K2" s="371"/>
      <c r="L2" s="371"/>
      <c r="M2" s="371"/>
      <c r="O2" s="560"/>
      <c r="P2" s="560"/>
      <c r="Q2" s="560"/>
    </row>
    <row r="3" spans="1:17" ht="12" x14ac:dyDescent="0.2">
      <c r="A3" s="558"/>
      <c r="B3" s="559"/>
      <c r="C3" s="559"/>
      <c r="D3" s="559"/>
      <c r="E3" s="559"/>
      <c r="F3" s="559"/>
      <c r="G3" s="559"/>
      <c r="H3" s="559"/>
      <c r="I3" s="559"/>
      <c r="J3" s="559"/>
      <c r="K3" s="371"/>
      <c r="L3" s="371"/>
      <c r="M3" s="371"/>
      <c r="O3" s="560"/>
      <c r="P3" s="560"/>
      <c r="Q3" s="560"/>
    </row>
    <row r="4" spans="1:17" ht="12" x14ac:dyDescent="0.2">
      <c r="A4" s="558"/>
      <c r="B4" s="559"/>
      <c r="C4" s="559"/>
      <c r="D4" s="559"/>
      <c r="E4" s="559"/>
      <c r="F4" s="559"/>
      <c r="G4" s="559"/>
      <c r="H4" s="559"/>
      <c r="I4" s="559"/>
      <c r="J4" s="559"/>
      <c r="K4" s="372"/>
      <c r="L4" s="372"/>
      <c r="M4" s="372"/>
      <c r="O4" s="561"/>
      <c r="P4" s="562"/>
      <c r="Q4" s="562"/>
    </row>
    <row r="5" spans="1:17" ht="12" x14ac:dyDescent="0.2">
      <c r="A5" s="558"/>
      <c r="B5" s="559"/>
      <c r="C5" s="559"/>
      <c r="D5" s="559"/>
      <c r="E5" s="559"/>
      <c r="F5" s="559"/>
      <c r="G5" s="559"/>
      <c r="H5" s="559"/>
      <c r="I5" s="559"/>
      <c r="J5" s="559"/>
      <c r="K5" s="372"/>
      <c r="L5" s="372"/>
      <c r="M5" s="372"/>
      <c r="O5" s="562"/>
      <c r="P5" s="562"/>
      <c r="Q5" s="562"/>
    </row>
    <row r="6" spans="1:17" ht="12" x14ac:dyDescent="0.2">
      <c r="A6" s="558"/>
      <c r="B6" s="559"/>
      <c r="C6" s="559"/>
      <c r="D6" s="559"/>
      <c r="E6" s="559"/>
      <c r="F6" s="559"/>
      <c r="G6" s="559"/>
      <c r="H6" s="559"/>
      <c r="I6" s="559"/>
      <c r="J6" s="559"/>
      <c r="K6" s="372"/>
      <c r="L6" s="372"/>
      <c r="M6" s="372"/>
      <c r="O6" s="562"/>
      <c r="P6" s="562"/>
      <c r="Q6" s="562"/>
    </row>
    <row r="7" spans="1:17" ht="12" x14ac:dyDescent="0.2">
      <c r="A7" s="558"/>
      <c r="B7" s="559"/>
      <c r="C7" s="559"/>
      <c r="D7" s="559"/>
      <c r="E7" s="559"/>
      <c r="F7" s="559"/>
      <c r="G7" s="559"/>
      <c r="H7" s="559"/>
      <c r="I7" s="559"/>
      <c r="J7" s="559"/>
      <c r="K7" s="372"/>
      <c r="L7" s="372"/>
      <c r="M7" s="372"/>
      <c r="O7" s="562"/>
      <c r="P7" s="562"/>
      <c r="Q7" s="562"/>
    </row>
    <row r="8" spans="1:17" ht="12" x14ac:dyDescent="0.2">
      <c r="A8" s="558"/>
      <c r="B8" s="559"/>
      <c r="C8" s="559"/>
      <c r="D8" s="559"/>
      <c r="E8" s="559"/>
      <c r="F8" s="559"/>
      <c r="G8" s="559"/>
      <c r="H8" s="559"/>
      <c r="I8" s="559"/>
      <c r="J8" s="559"/>
      <c r="K8" s="372"/>
      <c r="L8" s="372"/>
      <c r="M8" s="372"/>
      <c r="O8" s="562"/>
      <c r="P8" s="562"/>
      <c r="Q8" s="562"/>
    </row>
    <row r="9" spans="1:17" ht="12" x14ac:dyDescent="0.2">
      <c r="A9" s="558"/>
      <c r="B9" s="559"/>
      <c r="C9" s="559"/>
      <c r="D9" s="559"/>
      <c r="E9" s="559"/>
      <c r="F9" s="559"/>
      <c r="G9" s="559"/>
      <c r="H9" s="559"/>
      <c r="I9" s="559"/>
      <c r="J9" s="559"/>
      <c r="K9" s="372"/>
      <c r="L9" s="372"/>
      <c r="M9" s="372"/>
      <c r="O9" s="562"/>
      <c r="P9" s="562"/>
      <c r="Q9" s="562"/>
    </row>
    <row r="10" spans="1:17" ht="12" x14ac:dyDescent="0.2">
      <c r="A10" s="558"/>
      <c r="B10" s="559"/>
      <c r="C10" s="559"/>
      <c r="D10" s="559"/>
      <c r="E10" s="559"/>
      <c r="F10" s="559"/>
      <c r="G10" s="559"/>
      <c r="H10" s="559"/>
      <c r="I10" s="559"/>
      <c r="J10" s="559"/>
      <c r="K10" s="373"/>
      <c r="L10" s="373"/>
      <c r="M10" s="373"/>
      <c r="O10" s="562"/>
      <c r="P10" s="562"/>
      <c r="Q10" s="562"/>
    </row>
    <row r="11" spans="1:17" ht="12" x14ac:dyDescent="0.2">
      <c r="A11" s="558"/>
      <c r="B11" s="559"/>
      <c r="C11" s="559"/>
      <c r="D11" s="559"/>
      <c r="E11" s="559"/>
      <c r="F11" s="559"/>
      <c r="G11" s="559"/>
      <c r="H11" s="559"/>
      <c r="I11" s="559"/>
      <c r="J11" s="559"/>
      <c r="K11" s="374"/>
      <c r="L11" s="374"/>
      <c r="M11" s="374"/>
    </row>
    <row r="12" spans="1:17" ht="13.5" thickBot="1" x14ac:dyDescent="0.3">
      <c r="A12" s="558"/>
    </row>
    <row r="13" spans="1:17" ht="12" x14ac:dyDescent="0.2">
      <c r="A13" s="558"/>
      <c r="B13" s="563" t="s">
        <v>223</v>
      </c>
      <c r="C13" s="376" t="s">
        <v>224</v>
      </c>
      <c r="D13" s="565" t="s">
        <v>225</v>
      </c>
      <c r="E13" s="566"/>
      <c r="F13" s="566"/>
      <c r="G13" s="566"/>
      <c r="H13" s="566"/>
      <c r="I13" s="566"/>
      <c r="J13" s="567"/>
      <c r="K13" s="377" t="s">
        <v>46</v>
      </c>
      <c r="L13" s="378" t="s">
        <v>181</v>
      </c>
      <c r="M13" s="379" t="s">
        <v>48</v>
      </c>
      <c r="N13" s="377" t="s">
        <v>49</v>
      </c>
      <c r="O13" s="378" t="s">
        <v>182</v>
      </c>
      <c r="P13" s="378" t="s">
        <v>183</v>
      </c>
      <c r="Q13" s="379" t="s">
        <v>184</v>
      </c>
    </row>
    <row r="14" spans="1:17" thickBot="1" x14ac:dyDescent="0.25">
      <c r="A14" s="558"/>
      <c r="B14" s="564"/>
      <c r="C14" s="380" t="s">
        <v>226</v>
      </c>
      <c r="D14" s="381">
        <v>1</v>
      </c>
      <c r="E14" s="382">
        <v>2</v>
      </c>
      <c r="F14" s="382">
        <v>3</v>
      </c>
      <c r="G14" s="382">
        <v>4</v>
      </c>
      <c r="H14" s="382">
        <v>5</v>
      </c>
      <c r="I14" s="382">
        <v>6</v>
      </c>
      <c r="J14" s="383">
        <v>7</v>
      </c>
      <c r="K14" s="381">
        <v>1</v>
      </c>
      <c r="L14" s="382">
        <v>2</v>
      </c>
      <c r="M14" s="383">
        <v>3</v>
      </c>
      <c r="N14" s="384">
        <v>4</v>
      </c>
      <c r="O14" s="385">
        <v>5</v>
      </c>
      <c r="P14" s="385">
        <v>6</v>
      </c>
      <c r="Q14" s="386">
        <v>7</v>
      </c>
    </row>
    <row r="15" spans="1:17" ht="25.5" x14ac:dyDescent="0.2">
      <c r="A15" s="558"/>
      <c r="B15" s="387" t="s">
        <v>227</v>
      </c>
      <c r="C15" s="388">
        <v>93000</v>
      </c>
      <c r="D15" s="389">
        <v>2</v>
      </c>
      <c r="E15" s="390">
        <v>5</v>
      </c>
      <c r="F15" s="390">
        <v>3</v>
      </c>
      <c r="G15" s="390">
        <v>1</v>
      </c>
      <c r="H15" s="390">
        <v>5</v>
      </c>
      <c r="I15" s="390">
        <v>8</v>
      </c>
      <c r="J15" s="391">
        <v>4</v>
      </c>
      <c r="K15" s="392">
        <f>ROUND(C15/(D15+E15+F15+G15+H15+I15+J15)*D15,2)</f>
        <v>6642.86</v>
      </c>
      <c r="L15" s="393">
        <f t="shared" ref="L15:Q15" si="0">ROUND($C$15/($D$15+$E$15+$F$15+$G$15+$H$15+$I$15+$J$15)*E15,2)</f>
        <v>16607.14</v>
      </c>
      <c r="M15" s="394">
        <f t="shared" si="0"/>
        <v>9964.2900000000009</v>
      </c>
      <c r="N15" s="395">
        <f t="shared" si="0"/>
        <v>3321.43</v>
      </c>
      <c r="O15" s="393">
        <f t="shared" si="0"/>
        <v>16607.14</v>
      </c>
      <c r="P15" s="393">
        <f t="shared" si="0"/>
        <v>26571.43</v>
      </c>
      <c r="Q15" s="394">
        <f t="shared" si="0"/>
        <v>13285.71</v>
      </c>
    </row>
    <row r="16" spans="1:17" ht="12" x14ac:dyDescent="0.2">
      <c r="A16" s="558"/>
      <c r="B16" s="568" t="s">
        <v>228</v>
      </c>
      <c r="C16" s="569">
        <v>190000</v>
      </c>
      <c r="D16" s="570">
        <v>1</v>
      </c>
      <c r="E16" s="571">
        <v>5</v>
      </c>
      <c r="F16" s="571">
        <v>2</v>
      </c>
      <c r="G16" s="571">
        <v>7</v>
      </c>
      <c r="H16" s="571">
        <v>8</v>
      </c>
      <c r="I16" s="571">
        <v>9</v>
      </c>
      <c r="J16" s="576">
        <v>2</v>
      </c>
      <c r="K16" s="577">
        <f t="shared" ref="K16:Q16" si="1">ROUND($C$16/($D$16+$E$16+$F$16+$G$16+$H$16+$I$16+$J$16)*D16,2)</f>
        <v>5588.24</v>
      </c>
      <c r="L16" s="572">
        <f t="shared" si="1"/>
        <v>27941.18</v>
      </c>
      <c r="M16" s="574">
        <f t="shared" si="1"/>
        <v>11176.47</v>
      </c>
      <c r="N16" s="577">
        <f t="shared" si="1"/>
        <v>39117.65</v>
      </c>
      <c r="O16" s="572">
        <f t="shared" si="1"/>
        <v>44705.88</v>
      </c>
      <c r="P16" s="572">
        <f t="shared" si="1"/>
        <v>50294.12</v>
      </c>
      <c r="Q16" s="574">
        <f t="shared" si="1"/>
        <v>11176.47</v>
      </c>
    </row>
    <row r="17" spans="1:17" ht="12" x14ac:dyDescent="0.2">
      <c r="A17" s="558"/>
      <c r="B17" s="568"/>
      <c r="C17" s="569"/>
      <c r="D17" s="570"/>
      <c r="E17" s="571"/>
      <c r="F17" s="571"/>
      <c r="G17" s="571"/>
      <c r="H17" s="571"/>
      <c r="I17" s="571"/>
      <c r="J17" s="576"/>
      <c r="K17" s="578"/>
      <c r="L17" s="573"/>
      <c r="M17" s="575"/>
      <c r="N17" s="578"/>
      <c r="O17" s="573"/>
      <c r="P17" s="573"/>
      <c r="Q17" s="575"/>
    </row>
    <row r="18" spans="1:17" ht="12" x14ac:dyDescent="0.2">
      <c r="A18" s="558"/>
      <c r="B18" s="568" t="s">
        <v>229</v>
      </c>
      <c r="C18" s="569">
        <v>78000</v>
      </c>
      <c r="D18" s="570">
        <v>1</v>
      </c>
      <c r="E18" s="571">
        <v>3</v>
      </c>
      <c r="F18" s="571">
        <v>1</v>
      </c>
      <c r="G18" s="571">
        <v>2</v>
      </c>
      <c r="H18" s="571">
        <v>2</v>
      </c>
      <c r="I18" s="571">
        <v>2</v>
      </c>
      <c r="J18" s="576">
        <v>7</v>
      </c>
      <c r="K18" s="577">
        <f t="shared" ref="K18:Q18" si="2">ROUND($C$18/($D$18+$E$18+$F$18+$G$18+$H$18+$I$18+$J$18)*D18,2)</f>
        <v>4333.33</v>
      </c>
      <c r="L18" s="572">
        <f t="shared" si="2"/>
        <v>13000</v>
      </c>
      <c r="M18" s="574">
        <f t="shared" si="2"/>
        <v>4333.33</v>
      </c>
      <c r="N18" s="577">
        <f t="shared" si="2"/>
        <v>8666.67</v>
      </c>
      <c r="O18" s="572">
        <f t="shared" si="2"/>
        <v>8666.67</v>
      </c>
      <c r="P18" s="572">
        <f t="shared" si="2"/>
        <v>8666.67</v>
      </c>
      <c r="Q18" s="574">
        <f t="shared" si="2"/>
        <v>30333.33</v>
      </c>
    </row>
    <row r="19" spans="1:17" ht="12" x14ac:dyDescent="0.2">
      <c r="A19" s="558"/>
      <c r="B19" s="568"/>
      <c r="C19" s="569"/>
      <c r="D19" s="570"/>
      <c r="E19" s="571"/>
      <c r="F19" s="571"/>
      <c r="G19" s="571"/>
      <c r="H19" s="571"/>
      <c r="I19" s="571"/>
      <c r="J19" s="576"/>
      <c r="K19" s="578"/>
      <c r="L19" s="573"/>
      <c r="M19" s="575"/>
      <c r="N19" s="578"/>
      <c r="O19" s="573"/>
      <c r="P19" s="573"/>
      <c r="Q19" s="575"/>
    </row>
    <row r="20" spans="1:17" x14ac:dyDescent="0.2">
      <c r="A20" s="558"/>
      <c r="B20" s="396" t="s">
        <v>230</v>
      </c>
      <c r="C20" s="569">
        <v>100000</v>
      </c>
      <c r="D20" s="570">
        <v>9</v>
      </c>
      <c r="E20" s="571">
        <v>2</v>
      </c>
      <c r="F20" s="571">
        <v>1</v>
      </c>
      <c r="G20" s="571">
        <v>2</v>
      </c>
      <c r="H20" s="571">
        <v>1</v>
      </c>
      <c r="I20" s="571">
        <v>2</v>
      </c>
      <c r="J20" s="576">
        <v>1</v>
      </c>
      <c r="K20" s="577">
        <f t="shared" ref="K20:Q20" si="3">ROUND($C$20/($D$20+$E$20+$F$20+$G$20+$H$20+$I$20+$J$20)*D20,2)</f>
        <v>50000</v>
      </c>
      <c r="L20" s="572">
        <f t="shared" si="3"/>
        <v>11111.11</v>
      </c>
      <c r="M20" s="574">
        <f t="shared" si="3"/>
        <v>5555.56</v>
      </c>
      <c r="N20" s="577">
        <f t="shared" si="3"/>
        <v>11111.11</v>
      </c>
      <c r="O20" s="572">
        <f t="shared" si="3"/>
        <v>5555.56</v>
      </c>
      <c r="P20" s="572">
        <f t="shared" si="3"/>
        <v>11111.11</v>
      </c>
      <c r="Q20" s="574">
        <f t="shared" si="3"/>
        <v>5555.56</v>
      </c>
    </row>
    <row r="21" spans="1:17" ht="12" x14ac:dyDescent="0.2">
      <c r="A21" s="558"/>
      <c r="B21" s="397" t="s">
        <v>231</v>
      </c>
      <c r="C21" s="569"/>
      <c r="D21" s="570"/>
      <c r="E21" s="571"/>
      <c r="F21" s="571"/>
      <c r="G21" s="571"/>
      <c r="H21" s="571"/>
      <c r="I21" s="571"/>
      <c r="J21" s="576"/>
      <c r="K21" s="578"/>
      <c r="L21" s="573"/>
      <c r="M21" s="575"/>
      <c r="N21" s="578"/>
      <c r="O21" s="573"/>
      <c r="P21" s="573"/>
      <c r="Q21" s="575"/>
    </row>
    <row r="22" spans="1:17" x14ac:dyDescent="0.2">
      <c r="A22" s="558"/>
      <c r="B22" s="396" t="s">
        <v>232</v>
      </c>
      <c r="C22" s="569">
        <v>18000</v>
      </c>
      <c r="D22" s="570">
        <v>6</v>
      </c>
      <c r="E22" s="571">
        <v>2</v>
      </c>
      <c r="F22" s="571">
        <v>1</v>
      </c>
      <c r="G22" s="571">
        <v>3</v>
      </c>
      <c r="H22" s="571">
        <v>6</v>
      </c>
      <c r="I22" s="571">
        <v>8</v>
      </c>
      <c r="J22" s="576">
        <v>1</v>
      </c>
      <c r="K22" s="577">
        <f t="shared" ref="K22:Q22" si="4">ROUND($C$22/($D$22+$E$22+$F$22+$G$22+$H$22+$I$22+$J$22)*D22,2)</f>
        <v>4000</v>
      </c>
      <c r="L22" s="572">
        <f t="shared" si="4"/>
        <v>1333.33</v>
      </c>
      <c r="M22" s="574">
        <f t="shared" si="4"/>
        <v>666.67</v>
      </c>
      <c r="N22" s="577">
        <f t="shared" si="4"/>
        <v>2000</v>
      </c>
      <c r="O22" s="572">
        <f t="shared" si="4"/>
        <v>4000</v>
      </c>
      <c r="P22" s="572">
        <f t="shared" si="4"/>
        <v>5333.33</v>
      </c>
      <c r="Q22" s="574">
        <f t="shared" si="4"/>
        <v>666.67</v>
      </c>
    </row>
    <row r="23" spans="1:17" x14ac:dyDescent="0.2">
      <c r="A23" s="558"/>
      <c r="B23" s="398" t="s">
        <v>233</v>
      </c>
      <c r="C23" s="569"/>
      <c r="D23" s="570"/>
      <c r="E23" s="571"/>
      <c r="F23" s="571"/>
      <c r="G23" s="571"/>
      <c r="H23" s="571"/>
      <c r="I23" s="571"/>
      <c r="J23" s="576"/>
      <c r="K23" s="578"/>
      <c r="L23" s="573"/>
      <c r="M23" s="575"/>
      <c r="N23" s="578"/>
      <c r="O23" s="573"/>
      <c r="P23" s="573"/>
      <c r="Q23" s="575"/>
    </row>
    <row r="24" spans="1:17" x14ac:dyDescent="0.2">
      <c r="A24" s="558"/>
      <c r="B24" s="396" t="s">
        <v>232</v>
      </c>
      <c r="C24" s="569">
        <v>12000</v>
      </c>
      <c r="D24" s="570">
        <v>9</v>
      </c>
      <c r="E24" s="571">
        <v>2</v>
      </c>
      <c r="F24" s="571">
        <v>3</v>
      </c>
      <c r="G24" s="571">
        <v>4</v>
      </c>
      <c r="H24" s="571">
        <v>6</v>
      </c>
      <c r="I24" s="571">
        <v>5</v>
      </c>
      <c r="J24" s="576">
        <v>2</v>
      </c>
      <c r="K24" s="577">
        <f t="shared" ref="K24:Q24" si="5">ROUND($C$24/($D$24+$E$24+$F$24+$G$24+$H$24+$I$24+$J$24)*D24,2)</f>
        <v>3483.87</v>
      </c>
      <c r="L24" s="572">
        <f t="shared" si="5"/>
        <v>774.19</v>
      </c>
      <c r="M24" s="574">
        <f t="shared" si="5"/>
        <v>1161.29</v>
      </c>
      <c r="N24" s="577">
        <f t="shared" si="5"/>
        <v>1548.39</v>
      </c>
      <c r="O24" s="572">
        <f t="shared" si="5"/>
        <v>2322.58</v>
      </c>
      <c r="P24" s="572">
        <f t="shared" si="5"/>
        <v>1935.48</v>
      </c>
      <c r="Q24" s="574">
        <f t="shared" si="5"/>
        <v>774.19</v>
      </c>
    </row>
    <row r="25" spans="1:17" ht="12" x14ac:dyDescent="0.2">
      <c r="A25" s="558"/>
      <c r="B25" s="397" t="s">
        <v>234</v>
      </c>
      <c r="C25" s="569"/>
      <c r="D25" s="570"/>
      <c r="E25" s="571"/>
      <c r="F25" s="571"/>
      <c r="G25" s="571"/>
      <c r="H25" s="571"/>
      <c r="I25" s="571"/>
      <c r="J25" s="576"/>
      <c r="K25" s="578"/>
      <c r="L25" s="573"/>
      <c r="M25" s="575"/>
      <c r="N25" s="578"/>
      <c r="O25" s="573"/>
      <c r="P25" s="573"/>
      <c r="Q25" s="575"/>
    </row>
    <row r="26" spans="1:17" ht="12" x14ac:dyDescent="0.2">
      <c r="A26" s="558"/>
      <c r="B26" s="579" t="s">
        <v>235</v>
      </c>
      <c r="C26" s="569">
        <v>5800</v>
      </c>
      <c r="D26" s="570">
        <v>2</v>
      </c>
      <c r="E26" s="571">
        <v>3</v>
      </c>
      <c r="F26" s="571">
        <v>1</v>
      </c>
      <c r="G26" s="571">
        <v>4</v>
      </c>
      <c r="H26" s="571">
        <v>2</v>
      </c>
      <c r="I26" s="571">
        <v>3</v>
      </c>
      <c r="J26" s="576">
        <v>1</v>
      </c>
      <c r="K26" s="577">
        <f t="shared" ref="K26:Q26" si="6">ROUND($C$26/($D$26+$E$26+$F$26+$G$26+$H$26+$I$26+$J$26)*D26,2)</f>
        <v>725</v>
      </c>
      <c r="L26" s="572">
        <f t="shared" si="6"/>
        <v>1087.5</v>
      </c>
      <c r="M26" s="574">
        <f t="shared" si="6"/>
        <v>362.5</v>
      </c>
      <c r="N26" s="577">
        <f t="shared" si="6"/>
        <v>1450</v>
      </c>
      <c r="O26" s="572">
        <f t="shared" si="6"/>
        <v>725</v>
      </c>
      <c r="P26" s="572">
        <f t="shared" si="6"/>
        <v>1087.5</v>
      </c>
      <c r="Q26" s="574">
        <f t="shared" si="6"/>
        <v>362.5</v>
      </c>
    </row>
    <row r="27" spans="1:17" ht="12" x14ac:dyDescent="0.2">
      <c r="A27" s="558"/>
      <c r="B27" s="579"/>
      <c r="C27" s="569"/>
      <c r="D27" s="570"/>
      <c r="E27" s="571"/>
      <c r="F27" s="571"/>
      <c r="G27" s="571"/>
      <c r="H27" s="571"/>
      <c r="I27" s="571"/>
      <c r="J27" s="576"/>
      <c r="K27" s="578"/>
      <c r="L27" s="573"/>
      <c r="M27" s="575"/>
      <c r="N27" s="578"/>
      <c r="O27" s="573"/>
      <c r="P27" s="573"/>
      <c r="Q27" s="575"/>
    </row>
    <row r="28" spans="1:17" ht="12" x14ac:dyDescent="0.2">
      <c r="A28" s="558"/>
      <c r="B28" s="579" t="s">
        <v>236</v>
      </c>
      <c r="C28" s="569">
        <v>3900</v>
      </c>
      <c r="D28" s="570">
        <v>2</v>
      </c>
      <c r="E28" s="571">
        <v>3</v>
      </c>
      <c r="F28" s="571">
        <v>2</v>
      </c>
      <c r="G28" s="571">
        <v>4</v>
      </c>
      <c r="H28" s="571">
        <v>1</v>
      </c>
      <c r="I28" s="571">
        <v>3</v>
      </c>
      <c r="J28" s="576">
        <v>1</v>
      </c>
      <c r="K28" s="577">
        <f t="shared" ref="K28:Q28" si="7">ROUND($C$28/($D$28+$E$28+$F$28+$G$28+$H$28+$I$28+$J$28)*D28,2)</f>
        <v>487.5</v>
      </c>
      <c r="L28" s="572">
        <f t="shared" si="7"/>
        <v>731.25</v>
      </c>
      <c r="M28" s="574">
        <f t="shared" si="7"/>
        <v>487.5</v>
      </c>
      <c r="N28" s="577">
        <f t="shared" si="7"/>
        <v>975</v>
      </c>
      <c r="O28" s="572">
        <f t="shared" si="7"/>
        <v>243.75</v>
      </c>
      <c r="P28" s="572">
        <f t="shared" si="7"/>
        <v>731.25</v>
      </c>
      <c r="Q28" s="574">
        <f t="shared" si="7"/>
        <v>243.75</v>
      </c>
    </row>
    <row r="29" spans="1:17" thickBot="1" x14ac:dyDescent="0.25">
      <c r="A29" s="558"/>
      <c r="B29" s="580"/>
      <c r="C29" s="581"/>
      <c r="D29" s="582"/>
      <c r="E29" s="583"/>
      <c r="F29" s="583"/>
      <c r="G29" s="583"/>
      <c r="H29" s="583"/>
      <c r="I29" s="583"/>
      <c r="J29" s="584"/>
      <c r="K29" s="602"/>
      <c r="L29" s="603"/>
      <c r="M29" s="587"/>
      <c r="N29" s="602"/>
      <c r="O29" s="603"/>
      <c r="P29" s="603"/>
      <c r="Q29" s="587"/>
    </row>
    <row r="30" spans="1:17" ht="12" x14ac:dyDescent="0.2">
      <c r="A30" s="558"/>
      <c r="B30" s="588" t="s">
        <v>237</v>
      </c>
      <c r="C30" s="590">
        <f>ROUND(SUM(C15:C29),2)</f>
        <v>500700</v>
      </c>
      <c r="D30" s="592"/>
      <c r="E30" s="593"/>
      <c r="F30" s="593"/>
      <c r="G30" s="593"/>
      <c r="H30" s="593"/>
      <c r="I30" s="593"/>
      <c r="J30" s="594"/>
      <c r="K30" s="598">
        <f t="shared" ref="K30:Q30" si="8">ROUND(K28+K26+K24+K22+K20+K18+K16+K15,2)</f>
        <v>75260.800000000003</v>
      </c>
      <c r="L30" s="600">
        <f t="shared" si="8"/>
        <v>72585.7</v>
      </c>
      <c r="M30" s="585">
        <f t="shared" si="8"/>
        <v>33707.61</v>
      </c>
      <c r="N30" s="598">
        <f t="shared" si="8"/>
        <v>68190.25</v>
      </c>
      <c r="O30" s="600">
        <f t="shared" si="8"/>
        <v>82826.58</v>
      </c>
      <c r="P30" s="600">
        <f t="shared" si="8"/>
        <v>105730.89</v>
      </c>
      <c r="Q30" s="585">
        <f t="shared" si="8"/>
        <v>62398.18</v>
      </c>
    </row>
    <row r="31" spans="1:17" thickBot="1" x14ac:dyDescent="0.25">
      <c r="A31" s="558"/>
      <c r="B31" s="589"/>
      <c r="C31" s="591"/>
      <c r="D31" s="595"/>
      <c r="E31" s="596"/>
      <c r="F31" s="596"/>
      <c r="G31" s="596"/>
      <c r="H31" s="596"/>
      <c r="I31" s="596"/>
      <c r="J31" s="597"/>
      <c r="K31" s="599"/>
      <c r="L31" s="601"/>
      <c r="M31" s="586"/>
      <c r="N31" s="599"/>
      <c r="O31" s="601"/>
      <c r="P31" s="601"/>
      <c r="Q31" s="586"/>
    </row>
    <row r="32" spans="1:17" hidden="1" x14ac:dyDescent="0.25">
      <c r="B32" s="307"/>
    </row>
    <row r="33" spans="2:17" hidden="1" x14ac:dyDescent="0.25">
      <c r="B33" s="308"/>
      <c r="C33" s="309"/>
      <c r="D33" s="399"/>
      <c r="E33" s="399"/>
      <c r="F33" s="399"/>
      <c r="G33" s="399"/>
      <c r="H33" s="399"/>
      <c r="I33" s="399"/>
      <c r="J33" s="399"/>
      <c r="K33" s="309"/>
      <c r="L33" s="309"/>
      <c r="M33" s="309"/>
      <c r="N33" s="309"/>
      <c r="O33" s="309"/>
      <c r="P33" s="309"/>
      <c r="Q33" s="310"/>
    </row>
    <row r="34" spans="2:17" hidden="1" x14ac:dyDescent="0.25">
      <c r="B34" s="311" t="s">
        <v>189</v>
      </c>
      <c r="C34" s="312">
        <f>N15</f>
        <v>3321.43</v>
      </c>
      <c r="D34" s="400"/>
      <c r="E34" s="400"/>
      <c r="F34" s="400"/>
      <c r="G34" s="400"/>
      <c r="H34" s="400"/>
      <c r="I34" s="400"/>
      <c r="J34" s="400"/>
      <c r="K34" s="313"/>
      <c r="L34" s="313"/>
      <c r="M34" s="313"/>
      <c r="N34" s="313"/>
      <c r="O34" s="313"/>
      <c r="P34" s="313"/>
      <c r="Q34" s="314"/>
    </row>
    <row r="35" spans="2:17" hidden="1" x14ac:dyDescent="0.25">
      <c r="B35" s="311" t="s">
        <v>203</v>
      </c>
      <c r="C35" s="315">
        <f>N26</f>
        <v>1450</v>
      </c>
      <c r="D35" s="401"/>
      <c r="E35" s="401"/>
      <c r="F35" s="401"/>
      <c r="G35" s="401"/>
      <c r="H35" s="401"/>
      <c r="I35" s="401"/>
      <c r="J35" s="401"/>
      <c r="K35" s="316"/>
      <c r="L35" s="316"/>
      <c r="M35" s="316"/>
      <c r="N35" s="313"/>
      <c r="O35" s="313"/>
      <c r="P35" s="313"/>
      <c r="Q35" s="314"/>
    </row>
    <row r="36" spans="2:17" hidden="1" x14ac:dyDescent="0.25">
      <c r="B36" s="311" t="s">
        <v>204</v>
      </c>
      <c r="C36" s="313"/>
      <c r="D36" s="400"/>
      <c r="E36" s="400"/>
      <c r="F36" s="400"/>
      <c r="G36" s="400"/>
      <c r="H36" s="400"/>
      <c r="I36" s="400"/>
      <c r="J36" s="400"/>
      <c r="K36" s="313"/>
      <c r="L36" s="313"/>
      <c r="M36" s="312">
        <f>SUM(C34:C35)</f>
        <v>4771.43</v>
      </c>
      <c r="N36" s="313"/>
      <c r="O36" s="313"/>
      <c r="P36" s="313"/>
      <c r="Q36" s="314"/>
    </row>
    <row r="37" spans="2:17" hidden="1" x14ac:dyDescent="0.25">
      <c r="B37" s="311" t="s">
        <v>205</v>
      </c>
      <c r="C37" s="312">
        <f>O15</f>
        <v>16607.14</v>
      </c>
      <c r="D37" s="400"/>
      <c r="E37" s="400"/>
      <c r="F37" s="400"/>
      <c r="G37" s="400"/>
      <c r="H37" s="400"/>
      <c r="I37" s="400"/>
      <c r="J37" s="400"/>
      <c r="K37" s="313"/>
      <c r="L37" s="313"/>
      <c r="M37" s="313"/>
      <c r="N37" s="313"/>
      <c r="O37" s="313"/>
      <c r="P37" s="313"/>
      <c r="Q37" s="314"/>
    </row>
    <row r="38" spans="2:17" hidden="1" x14ac:dyDescent="0.25">
      <c r="B38" s="311" t="s">
        <v>206</v>
      </c>
      <c r="C38" s="315">
        <f>O26</f>
        <v>725</v>
      </c>
      <c r="D38" s="401"/>
      <c r="E38" s="401"/>
      <c r="F38" s="401"/>
      <c r="G38" s="401"/>
      <c r="H38" s="401"/>
      <c r="I38" s="401"/>
      <c r="J38" s="401"/>
      <c r="K38" s="316"/>
      <c r="L38" s="316"/>
      <c r="M38" s="313"/>
      <c r="N38" s="313"/>
      <c r="O38" s="313"/>
      <c r="P38" s="313"/>
      <c r="Q38" s="314"/>
    </row>
    <row r="39" spans="2:17" hidden="1" x14ac:dyDescent="0.25">
      <c r="B39" s="311" t="s">
        <v>207</v>
      </c>
      <c r="C39" s="313"/>
      <c r="D39" s="400"/>
      <c r="E39" s="400"/>
      <c r="F39" s="400"/>
      <c r="G39" s="400"/>
      <c r="H39" s="400"/>
      <c r="I39" s="400"/>
      <c r="J39" s="400"/>
      <c r="K39" s="312"/>
      <c r="L39" s="312">
        <f>SUM(C37:C38)</f>
        <v>17332.14</v>
      </c>
      <c r="M39" s="313"/>
      <c r="N39" s="313"/>
      <c r="O39" s="313"/>
      <c r="P39" s="313"/>
      <c r="Q39" s="314"/>
    </row>
    <row r="40" spans="2:17" hidden="1" x14ac:dyDescent="0.25">
      <c r="B40" s="311" t="s">
        <v>208</v>
      </c>
      <c r="C40" s="312">
        <f>P15</f>
        <v>26571.43</v>
      </c>
      <c r="D40" s="400"/>
      <c r="E40" s="400"/>
      <c r="F40" s="400"/>
      <c r="G40" s="400"/>
      <c r="H40" s="400"/>
      <c r="I40" s="400"/>
      <c r="J40" s="400"/>
      <c r="K40" s="313"/>
      <c r="L40" s="313"/>
      <c r="M40" s="313"/>
      <c r="N40" s="313"/>
      <c r="O40" s="313"/>
      <c r="P40" s="313"/>
      <c r="Q40" s="314"/>
    </row>
    <row r="41" spans="2:17" hidden="1" x14ac:dyDescent="0.25">
      <c r="B41" s="311" t="s">
        <v>209</v>
      </c>
      <c r="C41" s="315">
        <f>P26</f>
        <v>1087.5</v>
      </c>
      <c r="D41" s="401"/>
      <c r="E41" s="401"/>
      <c r="F41" s="401"/>
      <c r="G41" s="401"/>
      <c r="H41" s="401"/>
      <c r="I41" s="401"/>
      <c r="J41" s="401"/>
      <c r="K41" s="316"/>
      <c r="L41" s="316"/>
      <c r="M41" s="313"/>
      <c r="N41" s="313"/>
      <c r="O41" s="313"/>
      <c r="P41" s="313"/>
      <c r="Q41" s="314"/>
    </row>
    <row r="42" spans="2:17" hidden="1" x14ac:dyDescent="0.25">
      <c r="B42" s="311" t="s">
        <v>210</v>
      </c>
      <c r="C42" s="313"/>
      <c r="D42" s="400"/>
      <c r="E42" s="400"/>
      <c r="F42" s="400"/>
      <c r="G42" s="400"/>
      <c r="H42" s="400"/>
      <c r="I42" s="400"/>
      <c r="J42" s="400"/>
      <c r="K42" s="315"/>
      <c r="L42" s="315">
        <f>SUM(C40:C41)</f>
        <v>27658.93</v>
      </c>
      <c r="M42" s="316"/>
      <c r="N42" s="313"/>
      <c r="O42" s="313"/>
      <c r="P42" s="313"/>
      <c r="Q42" s="314"/>
    </row>
    <row r="43" spans="2:17" hidden="1" x14ac:dyDescent="0.25">
      <c r="B43" s="311" t="s">
        <v>211</v>
      </c>
      <c r="C43" s="313"/>
      <c r="D43" s="400"/>
      <c r="E43" s="400"/>
      <c r="F43" s="400"/>
      <c r="G43" s="400"/>
      <c r="H43" s="400"/>
      <c r="I43" s="400"/>
      <c r="J43" s="400"/>
      <c r="K43" s="313"/>
      <c r="L43" s="313"/>
      <c r="M43" s="317">
        <f>L39+L42</f>
        <v>44991.07</v>
      </c>
      <c r="N43" s="313"/>
      <c r="O43" s="313"/>
      <c r="P43" s="313"/>
      <c r="Q43" s="314"/>
    </row>
    <row r="44" spans="2:17" hidden="1" x14ac:dyDescent="0.25">
      <c r="B44" s="311" t="s">
        <v>192</v>
      </c>
      <c r="C44" s="313"/>
      <c r="D44" s="400"/>
      <c r="E44" s="400"/>
      <c r="F44" s="400"/>
      <c r="G44" s="400"/>
      <c r="H44" s="400"/>
      <c r="I44" s="400"/>
      <c r="J44" s="400"/>
      <c r="K44" s="313"/>
      <c r="L44" s="313"/>
      <c r="M44" s="312">
        <f>SUM(M36:M43)</f>
        <v>49762.5</v>
      </c>
      <c r="N44" s="313"/>
      <c r="O44" s="313"/>
      <c r="P44" s="313"/>
      <c r="Q44" s="314"/>
    </row>
    <row r="45" spans="2:17" hidden="1" x14ac:dyDescent="0.25">
      <c r="B45" s="311" t="s">
        <v>212</v>
      </c>
      <c r="C45" s="313"/>
      <c r="D45" s="400"/>
      <c r="E45" s="400"/>
      <c r="F45" s="400"/>
      <c r="G45" s="400"/>
      <c r="H45" s="400"/>
      <c r="I45" s="400"/>
      <c r="J45" s="400"/>
      <c r="K45" s="313"/>
      <c r="L45" s="313"/>
      <c r="M45" s="312">
        <f>Q26</f>
        <v>362.5</v>
      </c>
      <c r="N45" s="313"/>
      <c r="O45" s="313"/>
      <c r="P45" s="313"/>
      <c r="Q45" s="314"/>
    </row>
    <row r="46" spans="2:17" ht="13.5" hidden="1" thickBot="1" x14ac:dyDescent="0.3">
      <c r="B46" s="311" t="s">
        <v>213</v>
      </c>
      <c r="C46" s="313"/>
      <c r="D46" s="400"/>
      <c r="E46" s="400"/>
      <c r="F46" s="400"/>
      <c r="G46" s="400"/>
      <c r="H46" s="400"/>
      <c r="I46" s="400"/>
      <c r="J46" s="400"/>
      <c r="K46" s="313"/>
      <c r="L46" s="313"/>
      <c r="M46" s="319">
        <f>M44+M45</f>
        <v>50125</v>
      </c>
      <c r="N46" s="313"/>
      <c r="O46" s="313"/>
      <c r="P46" s="313"/>
      <c r="Q46" s="314"/>
    </row>
    <row r="47" spans="2:17" hidden="1" x14ac:dyDescent="0.25">
      <c r="B47" s="311"/>
      <c r="C47" s="313"/>
      <c r="D47" s="400"/>
      <c r="E47" s="400"/>
      <c r="F47" s="400"/>
      <c r="G47" s="400"/>
      <c r="H47" s="400"/>
      <c r="I47" s="400"/>
      <c r="J47" s="400"/>
      <c r="K47" s="313"/>
      <c r="L47" s="313"/>
      <c r="M47" s="313"/>
      <c r="N47" s="313"/>
      <c r="O47" s="313"/>
      <c r="P47" s="313"/>
      <c r="Q47" s="314"/>
    </row>
    <row r="48" spans="2:17" ht="13.5" hidden="1" thickBot="1" x14ac:dyDescent="0.3">
      <c r="B48" s="320"/>
      <c r="C48" s="321"/>
      <c r="D48" s="402"/>
      <c r="E48" s="402"/>
      <c r="F48" s="402"/>
      <c r="G48" s="402"/>
      <c r="H48" s="402"/>
      <c r="I48" s="402"/>
      <c r="J48" s="402"/>
      <c r="K48" s="321"/>
      <c r="L48" s="321"/>
      <c r="M48" s="321"/>
      <c r="N48" s="321"/>
      <c r="O48" s="321"/>
      <c r="P48" s="321"/>
      <c r="Q48" s="322"/>
    </row>
    <row r="49" spans="2:2" hidden="1" x14ac:dyDescent="0.25"/>
    <row r="51" spans="2:2" x14ac:dyDescent="0.25">
      <c r="B51" s="155" t="s">
        <v>75</v>
      </c>
    </row>
  </sheetData>
  <sheetProtection password="A501" sheet="1" objects="1" scenarios="1"/>
  <mergeCells count="125">
    <mergeCell ref="Q30:Q31"/>
    <mergeCell ref="Q28:Q29"/>
    <mergeCell ref="B30:B31"/>
    <mergeCell ref="C30:C31"/>
    <mergeCell ref="D30:J31"/>
    <mergeCell ref="K30:K31"/>
    <mergeCell ref="L30:L31"/>
    <mergeCell ref="M30:M31"/>
    <mergeCell ref="N30:N31"/>
    <mergeCell ref="O30:O31"/>
    <mergeCell ref="P30:P31"/>
    <mergeCell ref="K28:K29"/>
    <mergeCell ref="L28:L29"/>
    <mergeCell ref="M28:M29"/>
    <mergeCell ref="N28:N29"/>
    <mergeCell ref="O28:O29"/>
    <mergeCell ref="P28:P29"/>
    <mergeCell ref="Q26:Q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6:K27"/>
    <mergeCell ref="L26:L27"/>
    <mergeCell ref="M26:M27"/>
    <mergeCell ref="N26:N27"/>
    <mergeCell ref="O26:O27"/>
    <mergeCell ref="P26:P27"/>
    <mergeCell ref="B26:B27"/>
    <mergeCell ref="C26:C27"/>
    <mergeCell ref="D26:D27"/>
    <mergeCell ref="E26:E27"/>
    <mergeCell ref="F26:F27"/>
    <mergeCell ref="G26:G27"/>
    <mergeCell ref="J26:J27"/>
    <mergeCell ref="H26:H27"/>
    <mergeCell ref="C24:C25"/>
    <mergeCell ref="D24:D25"/>
    <mergeCell ref="E24:E25"/>
    <mergeCell ref="F24:F25"/>
    <mergeCell ref="G24:G25"/>
    <mergeCell ref="H24:H25"/>
    <mergeCell ref="I24:I25"/>
    <mergeCell ref="J24:J25"/>
    <mergeCell ref="J22:J23"/>
    <mergeCell ref="C22:C23"/>
    <mergeCell ref="D22:D23"/>
    <mergeCell ref="E22:E23"/>
    <mergeCell ref="F22:F23"/>
    <mergeCell ref="G22:G23"/>
    <mergeCell ref="H22:H23"/>
    <mergeCell ref="I22:I23"/>
    <mergeCell ref="I26:I27"/>
    <mergeCell ref="L16:L17"/>
    <mergeCell ref="K18:K19"/>
    <mergeCell ref="K20:K21"/>
    <mergeCell ref="L20:L21"/>
    <mergeCell ref="K22:K23"/>
    <mergeCell ref="L22:L23"/>
    <mergeCell ref="K24:K25"/>
    <mergeCell ref="M16:M17"/>
    <mergeCell ref="N16:N17"/>
    <mergeCell ref="N18:N19"/>
    <mergeCell ref="O18:O19"/>
    <mergeCell ref="P18:P19"/>
    <mergeCell ref="L24:L25"/>
    <mergeCell ref="M24:M25"/>
    <mergeCell ref="N24:N25"/>
    <mergeCell ref="Q18:Q19"/>
    <mergeCell ref="L18:L19"/>
    <mergeCell ref="M18:M19"/>
    <mergeCell ref="O20:O21"/>
    <mergeCell ref="P20:P21"/>
    <mergeCell ref="Q20:Q21"/>
    <mergeCell ref="M20:M21"/>
    <mergeCell ref="N20:N21"/>
    <mergeCell ref="P22:P23"/>
    <mergeCell ref="Q22:Q23"/>
    <mergeCell ref="M22:M23"/>
    <mergeCell ref="N22:N23"/>
    <mergeCell ref="O22:O23"/>
    <mergeCell ref="Q24:Q25"/>
    <mergeCell ref="O24:O25"/>
    <mergeCell ref="P24:P25"/>
    <mergeCell ref="C20:C21"/>
    <mergeCell ref="D20:D21"/>
    <mergeCell ref="E20:E21"/>
    <mergeCell ref="F20:F21"/>
    <mergeCell ref="G20:G21"/>
    <mergeCell ref="H20:H21"/>
    <mergeCell ref="H18:H19"/>
    <mergeCell ref="I18:I19"/>
    <mergeCell ref="J18:J19"/>
    <mergeCell ref="I20:I21"/>
    <mergeCell ref="J20:J21"/>
    <mergeCell ref="G18:G19"/>
    <mergeCell ref="A2:A31"/>
    <mergeCell ref="B2:J11"/>
    <mergeCell ref="O2:Q3"/>
    <mergeCell ref="O4:Q10"/>
    <mergeCell ref="B13:B14"/>
    <mergeCell ref="D13:J13"/>
    <mergeCell ref="B16:B17"/>
    <mergeCell ref="C16:C17"/>
    <mergeCell ref="D16:D17"/>
    <mergeCell ref="E16:E17"/>
    <mergeCell ref="O16:O17"/>
    <mergeCell ref="P16:P17"/>
    <mergeCell ref="Q16:Q17"/>
    <mergeCell ref="F16:F17"/>
    <mergeCell ref="G16:G17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</mergeCells>
  <pageMargins left="0.70866141732283472" right="0.70866141732283472" top="0.78740157480314965" bottom="0.59055118110236227" header="0.31496062992125984" footer="0.31496062992125984"/>
  <pageSetup paperSize="9" scale="95" orientation="landscape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Button 1">
              <controlPr defaultSize="0" print="0" autoFill="0" autoPict="0">
                <anchor moveWithCells="1" sizeWithCells="1">
                  <from>
                    <xdr:col>14</xdr:col>
                    <xdr:colOff>9525</xdr:colOff>
                    <xdr:row>6</xdr:row>
                    <xdr:rowOff>57150</xdr:rowOff>
                  </from>
                  <to>
                    <xdr:col>16</xdr:col>
                    <xdr:colOff>76200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2" r:id="rId5" name="Button 2">
              <controlPr defaultSize="0" print="0" autoFill="0" autoPict="0">
                <anchor moveWithCells="1" sizeWithCells="1">
                  <from>
                    <xdr:col>14</xdr:col>
                    <xdr:colOff>19050</xdr:colOff>
                    <xdr:row>8</xdr:row>
                    <xdr:rowOff>133350</xdr:rowOff>
                  </from>
                  <to>
                    <xdr:col>16</xdr:col>
                    <xdr:colOff>85725</xdr:colOff>
                    <xdr:row>10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Q49"/>
  <sheetViews>
    <sheetView showGridLines="0" showRowColHeaders="0" zoomScaleNormal="100" workbookViewId="0"/>
  </sheetViews>
  <sheetFormatPr baseColWidth="10" defaultRowHeight="12.75" x14ac:dyDescent="0.25"/>
  <cols>
    <col min="1" max="1" width="2.7109375" style="176" customWidth="1"/>
    <col min="2" max="2" width="17.140625" style="269" customWidth="1"/>
    <col min="3" max="3" width="11.7109375" style="176" customWidth="1"/>
    <col min="4" max="10" width="3.28515625" style="375" customWidth="1"/>
    <col min="11" max="17" width="11.7109375" style="176" customWidth="1"/>
    <col min="18" max="256" width="11.42578125" style="176"/>
    <col min="257" max="257" width="2.7109375" style="176" customWidth="1"/>
    <col min="258" max="258" width="17.140625" style="176" customWidth="1"/>
    <col min="259" max="259" width="11.7109375" style="176" customWidth="1"/>
    <col min="260" max="266" width="3.28515625" style="176" customWidth="1"/>
    <col min="267" max="273" width="11.7109375" style="176" customWidth="1"/>
    <col min="274" max="512" width="11.42578125" style="176"/>
    <col min="513" max="513" width="2.7109375" style="176" customWidth="1"/>
    <col min="514" max="514" width="17.140625" style="176" customWidth="1"/>
    <col min="515" max="515" width="11.7109375" style="176" customWidth="1"/>
    <col min="516" max="522" width="3.28515625" style="176" customWidth="1"/>
    <col min="523" max="529" width="11.7109375" style="176" customWidth="1"/>
    <col min="530" max="768" width="11.42578125" style="176"/>
    <col min="769" max="769" width="2.7109375" style="176" customWidth="1"/>
    <col min="770" max="770" width="17.140625" style="176" customWidth="1"/>
    <col min="771" max="771" width="11.7109375" style="176" customWidth="1"/>
    <col min="772" max="778" width="3.28515625" style="176" customWidth="1"/>
    <col min="779" max="785" width="11.7109375" style="176" customWidth="1"/>
    <col min="786" max="1024" width="11.42578125" style="176"/>
    <col min="1025" max="1025" width="2.7109375" style="176" customWidth="1"/>
    <col min="1026" max="1026" width="17.140625" style="176" customWidth="1"/>
    <col min="1027" max="1027" width="11.7109375" style="176" customWidth="1"/>
    <col min="1028" max="1034" width="3.28515625" style="176" customWidth="1"/>
    <col min="1035" max="1041" width="11.7109375" style="176" customWidth="1"/>
    <col min="1042" max="1280" width="11.42578125" style="176"/>
    <col min="1281" max="1281" width="2.7109375" style="176" customWidth="1"/>
    <col min="1282" max="1282" width="17.140625" style="176" customWidth="1"/>
    <col min="1283" max="1283" width="11.7109375" style="176" customWidth="1"/>
    <col min="1284" max="1290" width="3.28515625" style="176" customWidth="1"/>
    <col min="1291" max="1297" width="11.7109375" style="176" customWidth="1"/>
    <col min="1298" max="1536" width="11.42578125" style="176"/>
    <col min="1537" max="1537" width="2.7109375" style="176" customWidth="1"/>
    <col min="1538" max="1538" width="17.140625" style="176" customWidth="1"/>
    <col min="1539" max="1539" width="11.7109375" style="176" customWidth="1"/>
    <col min="1540" max="1546" width="3.28515625" style="176" customWidth="1"/>
    <col min="1547" max="1553" width="11.7109375" style="176" customWidth="1"/>
    <col min="1554" max="1792" width="11.42578125" style="176"/>
    <col min="1793" max="1793" width="2.7109375" style="176" customWidth="1"/>
    <col min="1794" max="1794" width="17.140625" style="176" customWidth="1"/>
    <col min="1795" max="1795" width="11.7109375" style="176" customWidth="1"/>
    <col min="1796" max="1802" width="3.28515625" style="176" customWidth="1"/>
    <col min="1803" max="1809" width="11.7109375" style="176" customWidth="1"/>
    <col min="1810" max="2048" width="11.42578125" style="176"/>
    <col min="2049" max="2049" width="2.7109375" style="176" customWidth="1"/>
    <col min="2050" max="2050" width="17.140625" style="176" customWidth="1"/>
    <col min="2051" max="2051" width="11.7109375" style="176" customWidth="1"/>
    <col min="2052" max="2058" width="3.28515625" style="176" customWidth="1"/>
    <col min="2059" max="2065" width="11.7109375" style="176" customWidth="1"/>
    <col min="2066" max="2304" width="11.42578125" style="176"/>
    <col min="2305" max="2305" width="2.7109375" style="176" customWidth="1"/>
    <col min="2306" max="2306" width="17.140625" style="176" customWidth="1"/>
    <col min="2307" max="2307" width="11.7109375" style="176" customWidth="1"/>
    <col min="2308" max="2314" width="3.28515625" style="176" customWidth="1"/>
    <col min="2315" max="2321" width="11.7109375" style="176" customWidth="1"/>
    <col min="2322" max="2560" width="11.42578125" style="176"/>
    <col min="2561" max="2561" width="2.7109375" style="176" customWidth="1"/>
    <col min="2562" max="2562" width="17.140625" style="176" customWidth="1"/>
    <col min="2563" max="2563" width="11.7109375" style="176" customWidth="1"/>
    <col min="2564" max="2570" width="3.28515625" style="176" customWidth="1"/>
    <col min="2571" max="2577" width="11.7109375" style="176" customWidth="1"/>
    <col min="2578" max="2816" width="11.42578125" style="176"/>
    <col min="2817" max="2817" width="2.7109375" style="176" customWidth="1"/>
    <col min="2818" max="2818" width="17.140625" style="176" customWidth="1"/>
    <col min="2819" max="2819" width="11.7109375" style="176" customWidth="1"/>
    <col min="2820" max="2826" width="3.28515625" style="176" customWidth="1"/>
    <col min="2827" max="2833" width="11.7109375" style="176" customWidth="1"/>
    <col min="2834" max="3072" width="11.42578125" style="176"/>
    <col min="3073" max="3073" width="2.7109375" style="176" customWidth="1"/>
    <col min="3074" max="3074" width="17.140625" style="176" customWidth="1"/>
    <col min="3075" max="3075" width="11.7109375" style="176" customWidth="1"/>
    <col min="3076" max="3082" width="3.28515625" style="176" customWidth="1"/>
    <col min="3083" max="3089" width="11.7109375" style="176" customWidth="1"/>
    <col min="3090" max="3328" width="11.42578125" style="176"/>
    <col min="3329" max="3329" width="2.7109375" style="176" customWidth="1"/>
    <col min="3330" max="3330" width="17.140625" style="176" customWidth="1"/>
    <col min="3331" max="3331" width="11.7109375" style="176" customWidth="1"/>
    <col min="3332" max="3338" width="3.28515625" style="176" customWidth="1"/>
    <col min="3339" max="3345" width="11.7109375" style="176" customWidth="1"/>
    <col min="3346" max="3584" width="11.42578125" style="176"/>
    <col min="3585" max="3585" width="2.7109375" style="176" customWidth="1"/>
    <col min="3586" max="3586" width="17.140625" style="176" customWidth="1"/>
    <col min="3587" max="3587" width="11.7109375" style="176" customWidth="1"/>
    <col min="3588" max="3594" width="3.28515625" style="176" customWidth="1"/>
    <col min="3595" max="3601" width="11.7109375" style="176" customWidth="1"/>
    <col min="3602" max="3840" width="11.42578125" style="176"/>
    <col min="3841" max="3841" width="2.7109375" style="176" customWidth="1"/>
    <col min="3842" max="3842" width="17.140625" style="176" customWidth="1"/>
    <col min="3843" max="3843" width="11.7109375" style="176" customWidth="1"/>
    <col min="3844" max="3850" width="3.28515625" style="176" customWidth="1"/>
    <col min="3851" max="3857" width="11.7109375" style="176" customWidth="1"/>
    <col min="3858" max="4096" width="11.42578125" style="176"/>
    <col min="4097" max="4097" width="2.7109375" style="176" customWidth="1"/>
    <col min="4098" max="4098" width="17.140625" style="176" customWidth="1"/>
    <col min="4099" max="4099" width="11.7109375" style="176" customWidth="1"/>
    <col min="4100" max="4106" width="3.28515625" style="176" customWidth="1"/>
    <col min="4107" max="4113" width="11.7109375" style="176" customWidth="1"/>
    <col min="4114" max="4352" width="11.42578125" style="176"/>
    <col min="4353" max="4353" width="2.7109375" style="176" customWidth="1"/>
    <col min="4354" max="4354" width="17.140625" style="176" customWidth="1"/>
    <col min="4355" max="4355" width="11.7109375" style="176" customWidth="1"/>
    <col min="4356" max="4362" width="3.28515625" style="176" customWidth="1"/>
    <col min="4363" max="4369" width="11.7109375" style="176" customWidth="1"/>
    <col min="4370" max="4608" width="11.42578125" style="176"/>
    <col min="4609" max="4609" width="2.7109375" style="176" customWidth="1"/>
    <col min="4610" max="4610" width="17.140625" style="176" customWidth="1"/>
    <col min="4611" max="4611" width="11.7109375" style="176" customWidth="1"/>
    <col min="4612" max="4618" width="3.28515625" style="176" customWidth="1"/>
    <col min="4619" max="4625" width="11.7109375" style="176" customWidth="1"/>
    <col min="4626" max="4864" width="11.42578125" style="176"/>
    <col min="4865" max="4865" width="2.7109375" style="176" customWidth="1"/>
    <col min="4866" max="4866" width="17.140625" style="176" customWidth="1"/>
    <col min="4867" max="4867" width="11.7109375" style="176" customWidth="1"/>
    <col min="4868" max="4874" width="3.28515625" style="176" customWidth="1"/>
    <col min="4875" max="4881" width="11.7109375" style="176" customWidth="1"/>
    <col min="4882" max="5120" width="11.42578125" style="176"/>
    <col min="5121" max="5121" width="2.7109375" style="176" customWidth="1"/>
    <col min="5122" max="5122" width="17.140625" style="176" customWidth="1"/>
    <col min="5123" max="5123" width="11.7109375" style="176" customWidth="1"/>
    <col min="5124" max="5130" width="3.28515625" style="176" customWidth="1"/>
    <col min="5131" max="5137" width="11.7109375" style="176" customWidth="1"/>
    <col min="5138" max="5376" width="11.42578125" style="176"/>
    <col min="5377" max="5377" width="2.7109375" style="176" customWidth="1"/>
    <col min="5378" max="5378" width="17.140625" style="176" customWidth="1"/>
    <col min="5379" max="5379" width="11.7109375" style="176" customWidth="1"/>
    <col min="5380" max="5386" width="3.28515625" style="176" customWidth="1"/>
    <col min="5387" max="5393" width="11.7109375" style="176" customWidth="1"/>
    <col min="5394" max="5632" width="11.42578125" style="176"/>
    <col min="5633" max="5633" width="2.7109375" style="176" customWidth="1"/>
    <col min="5634" max="5634" width="17.140625" style="176" customWidth="1"/>
    <col min="5635" max="5635" width="11.7109375" style="176" customWidth="1"/>
    <col min="5636" max="5642" width="3.28515625" style="176" customWidth="1"/>
    <col min="5643" max="5649" width="11.7109375" style="176" customWidth="1"/>
    <col min="5650" max="5888" width="11.42578125" style="176"/>
    <col min="5889" max="5889" width="2.7109375" style="176" customWidth="1"/>
    <col min="5890" max="5890" width="17.140625" style="176" customWidth="1"/>
    <col min="5891" max="5891" width="11.7109375" style="176" customWidth="1"/>
    <col min="5892" max="5898" width="3.28515625" style="176" customWidth="1"/>
    <col min="5899" max="5905" width="11.7109375" style="176" customWidth="1"/>
    <col min="5906" max="6144" width="11.42578125" style="176"/>
    <col min="6145" max="6145" width="2.7109375" style="176" customWidth="1"/>
    <col min="6146" max="6146" width="17.140625" style="176" customWidth="1"/>
    <col min="6147" max="6147" width="11.7109375" style="176" customWidth="1"/>
    <col min="6148" max="6154" width="3.28515625" style="176" customWidth="1"/>
    <col min="6155" max="6161" width="11.7109375" style="176" customWidth="1"/>
    <col min="6162" max="6400" width="11.42578125" style="176"/>
    <col min="6401" max="6401" width="2.7109375" style="176" customWidth="1"/>
    <col min="6402" max="6402" width="17.140625" style="176" customWidth="1"/>
    <col min="6403" max="6403" width="11.7109375" style="176" customWidth="1"/>
    <col min="6404" max="6410" width="3.28515625" style="176" customWidth="1"/>
    <col min="6411" max="6417" width="11.7109375" style="176" customWidth="1"/>
    <col min="6418" max="6656" width="11.42578125" style="176"/>
    <col min="6657" max="6657" width="2.7109375" style="176" customWidth="1"/>
    <col min="6658" max="6658" width="17.140625" style="176" customWidth="1"/>
    <col min="6659" max="6659" width="11.7109375" style="176" customWidth="1"/>
    <col min="6660" max="6666" width="3.28515625" style="176" customWidth="1"/>
    <col min="6667" max="6673" width="11.7109375" style="176" customWidth="1"/>
    <col min="6674" max="6912" width="11.42578125" style="176"/>
    <col min="6913" max="6913" width="2.7109375" style="176" customWidth="1"/>
    <col min="6914" max="6914" width="17.140625" style="176" customWidth="1"/>
    <col min="6915" max="6915" width="11.7109375" style="176" customWidth="1"/>
    <col min="6916" max="6922" width="3.28515625" style="176" customWidth="1"/>
    <col min="6923" max="6929" width="11.7109375" style="176" customWidth="1"/>
    <col min="6930" max="7168" width="11.42578125" style="176"/>
    <col min="7169" max="7169" width="2.7109375" style="176" customWidth="1"/>
    <col min="7170" max="7170" width="17.140625" style="176" customWidth="1"/>
    <col min="7171" max="7171" width="11.7109375" style="176" customWidth="1"/>
    <col min="7172" max="7178" width="3.28515625" style="176" customWidth="1"/>
    <col min="7179" max="7185" width="11.7109375" style="176" customWidth="1"/>
    <col min="7186" max="7424" width="11.42578125" style="176"/>
    <col min="7425" max="7425" width="2.7109375" style="176" customWidth="1"/>
    <col min="7426" max="7426" width="17.140625" style="176" customWidth="1"/>
    <col min="7427" max="7427" width="11.7109375" style="176" customWidth="1"/>
    <col min="7428" max="7434" width="3.28515625" style="176" customWidth="1"/>
    <col min="7435" max="7441" width="11.7109375" style="176" customWidth="1"/>
    <col min="7442" max="7680" width="11.42578125" style="176"/>
    <col min="7681" max="7681" width="2.7109375" style="176" customWidth="1"/>
    <col min="7682" max="7682" width="17.140625" style="176" customWidth="1"/>
    <col min="7683" max="7683" width="11.7109375" style="176" customWidth="1"/>
    <col min="7684" max="7690" width="3.28515625" style="176" customWidth="1"/>
    <col min="7691" max="7697" width="11.7109375" style="176" customWidth="1"/>
    <col min="7698" max="7936" width="11.42578125" style="176"/>
    <col min="7937" max="7937" width="2.7109375" style="176" customWidth="1"/>
    <col min="7938" max="7938" width="17.140625" style="176" customWidth="1"/>
    <col min="7939" max="7939" width="11.7109375" style="176" customWidth="1"/>
    <col min="7940" max="7946" width="3.28515625" style="176" customWidth="1"/>
    <col min="7947" max="7953" width="11.7109375" style="176" customWidth="1"/>
    <col min="7954" max="8192" width="11.42578125" style="176"/>
    <col min="8193" max="8193" width="2.7109375" style="176" customWidth="1"/>
    <col min="8194" max="8194" width="17.140625" style="176" customWidth="1"/>
    <col min="8195" max="8195" width="11.7109375" style="176" customWidth="1"/>
    <col min="8196" max="8202" width="3.28515625" style="176" customWidth="1"/>
    <col min="8203" max="8209" width="11.7109375" style="176" customWidth="1"/>
    <col min="8210" max="8448" width="11.42578125" style="176"/>
    <col min="8449" max="8449" width="2.7109375" style="176" customWidth="1"/>
    <col min="8450" max="8450" width="17.140625" style="176" customWidth="1"/>
    <col min="8451" max="8451" width="11.7109375" style="176" customWidth="1"/>
    <col min="8452" max="8458" width="3.28515625" style="176" customWidth="1"/>
    <col min="8459" max="8465" width="11.7109375" style="176" customWidth="1"/>
    <col min="8466" max="8704" width="11.42578125" style="176"/>
    <col min="8705" max="8705" width="2.7109375" style="176" customWidth="1"/>
    <col min="8706" max="8706" width="17.140625" style="176" customWidth="1"/>
    <col min="8707" max="8707" width="11.7109375" style="176" customWidth="1"/>
    <col min="8708" max="8714" width="3.28515625" style="176" customWidth="1"/>
    <col min="8715" max="8721" width="11.7109375" style="176" customWidth="1"/>
    <col min="8722" max="8960" width="11.42578125" style="176"/>
    <col min="8961" max="8961" width="2.7109375" style="176" customWidth="1"/>
    <col min="8962" max="8962" width="17.140625" style="176" customWidth="1"/>
    <col min="8963" max="8963" width="11.7109375" style="176" customWidth="1"/>
    <col min="8964" max="8970" width="3.28515625" style="176" customWidth="1"/>
    <col min="8971" max="8977" width="11.7109375" style="176" customWidth="1"/>
    <col min="8978" max="9216" width="11.42578125" style="176"/>
    <col min="9217" max="9217" width="2.7109375" style="176" customWidth="1"/>
    <col min="9218" max="9218" width="17.140625" style="176" customWidth="1"/>
    <col min="9219" max="9219" width="11.7109375" style="176" customWidth="1"/>
    <col min="9220" max="9226" width="3.28515625" style="176" customWidth="1"/>
    <col min="9227" max="9233" width="11.7109375" style="176" customWidth="1"/>
    <col min="9234" max="9472" width="11.42578125" style="176"/>
    <col min="9473" max="9473" width="2.7109375" style="176" customWidth="1"/>
    <col min="9474" max="9474" width="17.140625" style="176" customWidth="1"/>
    <col min="9475" max="9475" width="11.7109375" style="176" customWidth="1"/>
    <col min="9476" max="9482" width="3.28515625" style="176" customWidth="1"/>
    <col min="9483" max="9489" width="11.7109375" style="176" customWidth="1"/>
    <col min="9490" max="9728" width="11.42578125" style="176"/>
    <col min="9729" max="9729" width="2.7109375" style="176" customWidth="1"/>
    <col min="9730" max="9730" width="17.140625" style="176" customWidth="1"/>
    <col min="9731" max="9731" width="11.7109375" style="176" customWidth="1"/>
    <col min="9732" max="9738" width="3.28515625" style="176" customWidth="1"/>
    <col min="9739" max="9745" width="11.7109375" style="176" customWidth="1"/>
    <col min="9746" max="9984" width="11.42578125" style="176"/>
    <col min="9985" max="9985" width="2.7109375" style="176" customWidth="1"/>
    <col min="9986" max="9986" width="17.140625" style="176" customWidth="1"/>
    <col min="9987" max="9987" width="11.7109375" style="176" customWidth="1"/>
    <col min="9988" max="9994" width="3.28515625" style="176" customWidth="1"/>
    <col min="9995" max="10001" width="11.7109375" style="176" customWidth="1"/>
    <col min="10002" max="10240" width="11.42578125" style="176"/>
    <col min="10241" max="10241" width="2.7109375" style="176" customWidth="1"/>
    <col min="10242" max="10242" width="17.140625" style="176" customWidth="1"/>
    <col min="10243" max="10243" width="11.7109375" style="176" customWidth="1"/>
    <col min="10244" max="10250" width="3.28515625" style="176" customWidth="1"/>
    <col min="10251" max="10257" width="11.7109375" style="176" customWidth="1"/>
    <col min="10258" max="10496" width="11.42578125" style="176"/>
    <col min="10497" max="10497" width="2.7109375" style="176" customWidth="1"/>
    <col min="10498" max="10498" width="17.140625" style="176" customWidth="1"/>
    <col min="10499" max="10499" width="11.7109375" style="176" customWidth="1"/>
    <col min="10500" max="10506" width="3.28515625" style="176" customWidth="1"/>
    <col min="10507" max="10513" width="11.7109375" style="176" customWidth="1"/>
    <col min="10514" max="10752" width="11.42578125" style="176"/>
    <col min="10753" max="10753" width="2.7109375" style="176" customWidth="1"/>
    <col min="10754" max="10754" width="17.140625" style="176" customWidth="1"/>
    <col min="10755" max="10755" width="11.7109375" style="176" customWidth="1"/>
    <col min="10756" max="10762" width="3.28515625" style="176" customWidth="1"/>
    <col min="10763" max="10769" width="11.7109375" style="176" customWidth="1"/>
    <col min="10770" max="11008" width="11.42578125" style="176"/>
    <col min="11009" max="11009" width="2.7109375" style="176" customWidth="1"/>
    <col min="11010" max="11010" width="17.140625" style="176" customWidth="1"/>
    <col min="11011" max="11011" width="11.7109375" style="176" customWidth="1"/>
    <col min="11012" max="11018" width="3.28515625" style="176" customWidth="1"/>
    <col min="11019" max="11025" width="11.7109375" style="176" customWidth="1"/>
    <col min="11026" max="11264" width="11.42578125" style="176"/>
    <col min="11265" max="11265" width="2.7109375" style="176" customWidth="1"/>
    <col min="11266" max="11266" width="17.140625" style="176" customWidth="1"/>
    <col min="11267" max="11267" width="11.7109375" style="176" customWidth="1"/>
    <col min="11268" max="11274" width="3.28515625" style="176" customWidth="1"/>
    <col min="11275" max="11281" width="11.7109375" style="176" customWidth="1"/>
    <col min="11282" max="11520" width="11.42578125" style="176"/>
    <col min="11521" max="11521" width="2.7109375" style="176" customWidth="1"/>
    <col min="11522" max="11522" width="17.140625" style="176" customWidth="1"/>
    <col min="11523" max="11523" width="11.7109375" style="176" customWidth="1"/>
    <col min="11524" max="11530" width="3.28515625" style="176" customWidth="1"/>
    <col min="11531" max="11537" width="11.7109375" style="176" customWidth="1"/>
    <col min="11538" max="11776" width="11.42578125" style="176"/>
    <col min="11777" max="11777" width="2.7109375" style="176" customWidth="1"/>
    <col min="11778" max="11778" width="17.140625" style="176" customWidth="1"/>
    <col min="11779" max="11779" width="11.7109375" style="176" customWidth="1"/>
    <col min="11780" max="11786" width="3.28515625" style="176" customWidth="1"/>
    <col min="11787" max="11793" width="11.7109375" style="176" customWidth="1"/>
    <col min="11794" max="12032" width="11.42578125" style="176"/>
    <col min="12033" max="12033" width="2.7109375" style="176" customWidth="1"/>
    <col min="12034" max="12034" width="17.140625" style="176" customWidth="1"/>
    <col min="12035" max="12035" width="11.7109375" style="176" customWidth="1"/>
    <col min="12036" max="12042" width="3.28515625" style="176" customWidth="1"/>
    <col min="12043" max="12049" width="11.7109375" style="176" customWidth="1"/>
    <col min="12050" max="12288" width="11.42578125" style="176"/>
    <col min="12289" max="12289" width="2.7109375" style="176" customWidth="1"/>
    <col min="12290" max="12290" width="17.140625" style="176" customWidth="1"/>
    <col min="12291" max="12291" width="11.7109375" style="176" customWidth="1"/>
    <col min="12292" max="12298" width="3.28515625" style="176" customWidth="1"/>
    <col min="12299" max="12305" width="11.7109375" style="176" customWidth="1"/>
    <col min="12306" max="12544" width="11.42578125" style="176"/>
    <col min="12545" max="12545" width="2.7109375" style="176" customWidth="1"/>
    <col min="12546" max="12546" width="17.140625" style="176" customWidth="1"/>
    <col min="12547" max="12547" width="11.7109375" style="176" customWidth="1"/>
    <col min="12548" max="12554" width="3.28515625" style="176" customWidth="1"/>
    <col min="12555" max="12561" width="11.7109375" style="176" customWidth="1"/>
    <col min="12562" max="12800" width="11.42578125" style="176"/>
    <col min="12801" max="12801" width="2.7109375" style="176" customWidth="1"/>
    <col min="12802" max="12802" width="17.140625" style="176" customWidth="1"/>
    <col min="12803" max="12803" width="11.7109375" style="176" customWidth="1"/>
    <col min="12804" max="12810" width="3.28515625" style="176" customWidth="1"/>
    <col min="12811" max="12817" width="11.7109375" style="176" customWidth="1"/>
    <col min="12818" max="13056" width="11.42578125" style="176"/>
    <col min="13057" max="13057" width="2.7109375" style="176" customWidth="1"/>
    <col min="13058" max="13058" width="17.140625" style="176" customWidth="1"/>
    <col min="13059" max="13059" width="11.7109375" style="176" customWidth="1"/>
    <col min="13060" max="13066" width="3.28515625" style="176" customWidth="1"/>
    <col min="13067" max="13073" width="11.7109375" style="176" customWidth="1"/>
    <col min="13074" max="13312" width="11.42578125" style="176"/>
    <col min="13313" max="13313" width="2.7109375" style="176" customWidth="1"/>
    <col min="13314" max="13314" width="17.140625" style="176" customWidth="1"/>
    <col min="13315" max="13315" width="11.7109375" style="176" customWidth="1"/>
    <col min="13316" max="13322" width="3.28515625" style="176" customWidth="1"/>
    <col min="13323" max="13329" width="11.7109375" style="176" customWidth="1"/>
    <col min="13330" max="13568" width="11.42578125" style="176"/>
    <col min="13569" max="13569" width="2.7109375" style="176" customWidth="1"/>
    <col min="13570" max="13570" width="17.140625" style="176" customWidth="1"/>
    <col min="13571" max="13571" width="11.7109375" style="176" customWidth="1"/>
    <col min="13572" max="13578" width="3.28515625" style="176" customWidth="1"/>
    <col min="13579" max="13585" width="11.7109375" style="176" customWidth="1"/>
    <col min="13586" max="13824" width="11.42578125" style="176"/>
    <col min="13825" max="13825" width="2.7109375" style="176" customWidth="1"/>
    <col min="13826" max="13826" width="17.140625" style="176" customWidth="1"/>
    <col min="13827" max="13827" width="11.7109375" style="176" customWidth="1"/>
    <col min="13828" max="13834" width="3.28515625" style="176" customWidth="1"/>
    <col min="13835" max="13841" width="11.7109375" style="176" customWidth="1"/>
    <col min="13842" max="14080" width="11.42578125" style="176"/>
    <col min="14081" max="14081" width="2.7109375" style="176" customWidth="1"/>
    <col min="14082" max="14082" width="17.140625" style="176" customWidth="1"/>
    <col min="14083" max="14083" width="11.7109375" style="176" customWidth="1"/>
    <col min="14084" max="14090" width="3.28515625" style="176" customWidth="1"/>
    <col min="14091" max="14097" width="11.7109375" style="176" customWidth="1"/>
    <col min="14098" max="14336" width="11.42578125" style="176"/>
    <col min="14337" max="14337" width="2.7109375" style="176" customWidth="1"/>
    <col min="14338" max="14338" width="17.140625" style="176" customWidth="1"/>
    <col min="14339" max="14339" width="11.7109375" style="176" customWidth="1"/>
    <col min="14340" max="14346" width="3.28515625" style="176" customWidth="1"/>
    <col min="14347" max="14353" width="11.7109375" style="176" customWidth="1"/>
    <col min="14354" max="14592" width="11.42578125" style="176"/>
    <col min="14593" max="14593" width="2.7109375" style="176" customWidth="1"/>
    <col min="14594" max="14594" width="17.140625" style="176" customWidth="1"/>
    <col min="14595" max="14595" width="11.7109375" style="176" customWidth="1"/>
    <col min="14596" max="14602" width="3.28515625" style="176" customWidth="1"/>
    <col min="14603" max="14609" width="11.7109375" style="176" customWidth="1"/>
    <col min="14610" max="14848" width="11.42578125" style="176"/>
    <col min="14849" max="14849" width="2.7109375" style="176" customWidth="1"/>
    <col min="14850" max="14850" width="17.140625" style="176" customWidth="1"/>
    <col min="14851" max="14851" width="11.7109375" style="176" customWidth="1"/>
    <col min="14852" max="14858" width="3.28515625" style="176" customWidth="1"/>
    <col min="14859" max="14865" width="11.7109375" style="176" customWidth="1"/>
    <col min="14866" max="15104" width="11.42578125" style="176"/>
    <col min="15105" max="15105" width="2.7109375" style="176" customWidth="1"/>
    <col min="15106" max="15106" width="17.140625" style="176" customWidth="1"/>
    <col min="15107" max="15107" width="11.7109375" style="176" customWidth="1"/>
    <col min="15108" max="15114" width="3.28515625" style="176" customWidth="1"/>
    <col min="15115" max="15121" width="11.7109375" style="176" customWidth="1"/>
    <col min="15122" max="15360" width="11.42578125" style="176"/>
    <col min="15361" max="15361" width="2.7109375" style="176" customWidth="1"/>
    <col min="15362" max="15362" width="17.140625" style="176" customWidth="1"/>
    <col min="15363" max="15363" width="11.7109375" style="176" customWidth="1"/>
    <col min="15364" max="15370" width="3.28515625" style="176" customWidth="1"/>
    <col min="15371" max="15377" width="11.7109375" style="176" customWidth="1"/>
    <col min="15378" max="15616" width="11.42578125" style="176"/>
    <col min="15617" max="15617" width="2.7109375" style="176" customWidth="1"/>
    <col min="15618" max="15618" width="17.140625" style="176" customWidth="1"/>
    <col min="15619" max="15619" width="11.7109375" style="176" customWidth="1"/>
    <col min="15620" max="15626" width="3.28515625" style="176" customWidth="1"/>
    <col min="15627" max="15633" width="11.7109375" style="176" customWidth="1"/>
    <col min="15634" max="15872" width="11.42578125" style="176"/>
    <col min="15873" max="15873" width="2.7109375" style="176" customWidth="1"/>
    <col min="15874" max="15874" width="17.140625" style="176" customWidth="1"/>
    <col min="15875" max="15875" width="11.7109375" style="176" customWidth="1"/>
    <col min="15876" max="15882" width="3.28515625" style="176" customWidth="1"/>
    <col min="15883" max="15889" width="11.7109375" style="176" customWidth="1"/>
    <col min="15890" max="16128" width="11.42578125" style="176"/>
    <col min="16129" max="16129" width="2.7109375" style="176" customWidth="1"/>
    <col min="16130" max="16130" width="17.140625" style="176" customWidth="1"/>
    <col min="16131" max="16131" width="11.7109375" style="176" customWidth="1"/>
    <col min="16132" max="16138" width="3.28515625" style="176" customWidth="1"/>
    <col min="16139" max="16145" width="11.7109375" style="176" customWidth="1"/>
    <col min="16146" max="16384" width="11.42578125" style="176"/>
  </cols>
  <sheetData>
    <row r="2" spans="1:17" ht="12" x14ac:dyDescent="0.2">
      <c r="A2" s="558" t="s">
        <v>263</v>
      </c>
      <c r="B2" s="559" t="s">
        <v>238</v>
      </c>
      <c r="C2" s="559"/>
      <c r="D2" s="559"/>
      <c r="E2" s="559"/>
      <c r="F2" s="559"/>
      <c r="G2" s="559"/>
      <c r="H2" s="559"/>
      <c r="I2" s="559"/>
      <c r="J2" s="559"/>
      <c r="K2" s="371"/>
      <c r="L2" s="371"/>
      <c r="M2" s="371"/>
      <c r="O2" s="560"/>
      <c r="P2" s="560"/>
      <c r="Q2" s="560"/>
    </row>
    <row r="3" spans="1:17" ht="12" x14ac:dyDescent="0.2">
      <c r="A3" s="558"/>
      <c r="B3" s="559"/>
      <c r="C3" s="559"/>
      <c r="D3" s="559"/>
      <c r="E3" s="559"/>
      <c r="F3" s="559"/>
      <c r="G3" s="559"/>
      <c r="H3" s="559"/>
      <c r="I3" s="559"/>
      <c r="J3" s="559"/>
      <c r="K3" s="371"/>
      <c r="L3" s="371"/>
      <c r="M3" s="371"/>
      <c r="O3" s="560"/>
      <c r="P3" s="560"/>
      <c r="Q3" s="560"/>
    </row>
    <row r="4" spans="1:17" ht="12" x14ac:dyDescent="0.2">
      <c r="A4" s="558"/>
      <c r="B4" s="559"/>
      <c r="C4" s="559"/>
      <c r="D4" s="559"/>
      <c r="E4" s="559"/>
      <c r="F4" s="559"/>
      <c r="G4" s="559"/>
      <c r="H4" s="559"/>
      <c r="I4" s="559"/>
      <c r="J4" s="559"/>
      <c r="K4" s="372"/>
      <c r="L4" s="372"/>
      <c r="M4" s="372"/>
      <c r="O4" s="561"/>
      <c r="P4" s="562"/>
      <c r="Q4" s="562"/>
    </row>
    <row r="5" spans="1:17" ht="12" x14ac:dyDescent="0.2">
      <c r="A5" s="558"/>
      <c r="B5" s="559"/>
      <c r="C5" s="559"/>
      <c r="D5" s="559"/>
      <c r="E5" s="559"/>
      <c r="F5" s="559"/>
      <c r="G5" s="559"/>
      <c r="H5" s="559"/>
      <c r="I5" s="559"/>
      <c r="J5" s="559"/>
      <c r="K5" s="372"/>
      <c r="L5" s="372"/>
      <c r="M5" s="372"/>
      <c r="O5" s="562"/>
      <c r="P5" s="562"/>
      <c r="Q5" s="562"/>
    </row>
    <row r="6" spans="1:17" ht="12" x14ac:dyDescent="0.2">
      <c r="A6" s="558"/>
      <c r="B6" s="559"/>
      <c r="C6" s="559"/>
      <c r="D6" s="559"/>
      <c r="E6" s="559"/>
      <c r="F6" s="559"/>
      <c r="G6" s="559"/>
      <c r="H6" s="559"/>
      <c r="I6" s="559"/>
      <c r="J6" s="559"/>
      <c r="K6" s="372"/>
      <c r="L6" s="372"/>
      <c r="M6" s="372"/>
      <c r="O6" s="562"/>
      <c r="P6" s="562"/>
      <c r="Q6" s="562"/>
    </row>
    <row r="7" spans="1:17" ht="12" x14ac:dyDescent="0.2">
      <c r="A7" s="558"/>
      <c r="B7" s="559"/>
      <c r="C7" s="559"/>
      <c r="D7" s="559"/>
      <c r="E7" s="559"/>
      <c r="F7" s="559"/>
      <c r="G7" s="559"/>
      <c r="H7" s="559"/>
      <c r="I7" s="559"/>
      <c r="J7" s="559"/>
      <c r="K7" s="372"/>
      <c r="L7" s="372"/>
      <c r="M7" s="372"/>
      <c r="O7" s="562"/>
      <c r="P7" s="562"/>
      <c r="Q7" s="562"/>
    </row>
    <row r="8" spans="1:17" ht="12" x14ac:dyDescent="0.2">
      <c r="A8" s="558"/>
      <c r="B8" s="559"/>
      <c r="C8" s="559"/>
      <c r="D8" s="559"/>
      <c r="E8" s="559"/>
      <c r="F8" s="559"/>
      <c r="G8" s="559"/>
      <c r="H8" s="559"/>
      <c r="I8" s="559"/>
      <c r="J8" s="559"/>
      <c r="K8" s="372"/>
      <c r="L8" s="372"/>
      <c r="M8" s="372"/>
      <c r="O8" s="562"/>
      <c r="P8" s="562"/>
      <c r="Q8" s="562"/>
    </row>
    <row r="9" spans="1:17" ht="12" x14ac:dyDescent="0.2">
      <c r="A9" s="558"/>
      <c r="B9" s="559"/>
      <c r="C9" s="559"/>
      <c r="D9" s="559"/>
      <c r="E9" s="559"/>
      <c r="F9" s="559"/>
      <c r="G9" s="559"/>
      <c r="H9" s="559"/>
      <c r="I9" s="559"/>
      <c r="J9" s="559"/>
      <c r="K9" s="372"/>
      <c r="L9" s="372"/>
      <c r="M9" s="372"/>
      <c r="O9" s="562"/>
      <c r="P9" s="562"/>
      <c r="Q9" s="562"/>
    </row>
    <row r="10" spans="1:17" ht="12" x14ac:dyDescent="0.2">
      <c r="A10" s="558"/>
      <c r="B10" s="559"/>
      <c r="C10" s="559"/>
      <c r="D10" s="559"/>
      <c r="E10" s="559"/>
      <c r="F10" s="559"/>
      <c r="G10" s="559"/>
      <c r="H10" s="559"/>
      <c r="I10" s="559"/>
      <c r="J10" s="559"/>
      <c r="K10" s="373"/>
      <c r="L10" s="373"/>
      <c r="M10" s="373"/>
      <c r="O10" s="562"/>
      <c r="P10" s="562"/>
      <c r="Q10" s="562"/>
    </row>
    <row r="11" spans="1:17" ht="12" x14ac:dyDescent="0.2">
      <c r="A11" s="558"/>
      <c r="B11" s="559"/>
      <c r="C11" s="559"/>
      <c r="D11" s="559"/>
      <c r="E11" s="559"/>
      <c r="F11" s="559"/>
      <c r="G11" s="559"/>
      <c r="H11" s="559"/>
      <c r="I11" s="559"/>
      <c r="J11" s="559"/>
      <c r="K11" s="374"/>
      <c r="L11" s="374"/>
      <c r="M11" s="374"/>
    </row>
    <row r="12" spans="1:17" ht="13.5" thickBot="1" x14ac:dyDescent="0.3">
      <c r="A12" s="558"/>
    </row>
    <row r="13" spans="1:17" ht="12" x14ac:dyDescent="0.2">
      <c r="A13" s="558"/>
      <c r="B13" s="563" t="s">
        <v>223</v>
      </c>
      <c r="C13" s="376" t="s">
        <v>224</v>
      </c>
      <c r="D13" s="565" t="s">
        <v>225</v>
      </c>
      <c r="E13" s="566"/>
      <c r="F13" s="566"/>
      <c r="G13" s="566"/>
      <c r="H13" s="566"/>
      <c r="I13" s="566"/>
      <c r="J13" s="567"/>
      <c r="K13" s="377" t="s">
        <v>46</v>
      </c>
      <c r="L13" s="378" t="s">
        <v>181</v>
      </c>
      <c r="M13" s="379" t="s">
        <v>48</v>
      </c>
      <c r="N13" s="377" t="s">
        <v>49</v>
      </c>
      <c r="O13" s="378" t="s">
        <v>182</v>
      </c>
      <c r="P13" s="378" t="s">
        <v>183</v>
      </c>
      <c r="Q13" s="379" t="s">
        <v>184</v>
      </c>
    </row>
    <row r="14" spans="1:17" thickBot="1" x14ac:dyDescent="0.25">
      <c r="A14" s="558"/>
      <c r="B14" s="564"/>
      <c r="C14" s="380" t="s">
        <v>226</v>
      </c>
      <c r="D14" s="381">
        <v>1</v>
      </c>
      <c r="E14" s="382">
        <v>2</v>
      </c>
      <c r="F14" s="382">
        <v>3</v>
      </c>
      <c r="G14" s="382">
        <v>4</v>
      </c>
      <c r="H14" s="382">
        <v>5</v>
      </c>
      <c r="I14" s="382">
        <v>6</v>
      </c>
      <c r="J14" s="383">
        <v>7</v>
      </c>
      <c r="K14" s="381">
        <v>1</v>
      </c>
      <c r="L14" s="382">
        <v>2</v>
      </c>
      <c r="M14" s="383">
        <v>3</v>
      </c>
      <c r="N14" s="381">
        <v>4</v>
      </c>
      <c r="O14" s="382">
        <v>5</v>
      </c>
      <c r="P14" s="382">
        <v>6</v>
      </c>
      <c r="Q14" s="383">
        <v>7</v>
      </c>
    </row>
    <row r="15" spans="1:17" ht="25.5" x14ac:dyDescent="0.2">
      <c r="A15" s="558"/>
      <c r="B15" s="387" t="s">
        <v>227</v>
      </c>
      <c r="C15" s="403">
        <f>'101'!C15</f>
        <v>93000</v>
      </c>
      <c r="D15" s="404">
        <f>'101'!D15</f>
        <v>2</v>
      </c>
      <c r="E15" s="405">
        <f>'101'!E15</f>
        <v>5</v>
      </c>
      <c r="F15" s="405">
        <f>'101'!F15</f>
        <v>3</v>
      </c>
      <c r="G15" s="405">
        <f>'101'!G15</f>
        <v>1</v>
      </c>
      <c r="H15" s="405">
        <f>'101'!H15</f>
        <v>5</v>
      </c>
      <c r="I15" s="405">
        <f>'101'!I15</f>
        <v>8</v>
      </c>
      <c r="J15" s="406">
        <f>'101'!J15</f>
        <v>4</v>
      </c>
      <c r="K15" s="407"/>
      <c r="L15" s="408"/>
      <c r="M15" s="409"/>
      <c r="N15" s="407"/>
      <c r="O15" s="408"/>
      <c r="P15" s="408"/>
      <c r="Q15" s="409"/>
    </row>
    <row r="16" spans="1:17" ht="12" x14ac:dyDescent="0.2">
      <c r="A16" s="558"/>
      <c r="B16" s="568" t="s">
        <v>228</v>
      </c>
      <c r="C16" s="604">
        <f>'101'!C16</f>
        <v>190000</v>
      </c>
      <c r="D16" s="605">
        <f>'101'!D16</f>
        <v>1</v>
      </c>
      <c r="E16" s="606">
        <f>'101'!E16</f>
        <v>5</v>
      </c>
      <c r="F16" s="606">
        <f>'101'!F16</f>
        <v>2</v>
      </c>
      <c r="G16" s="606">
        <f>'101'!G16</f>
        <v>7</v>
      </c>
      <c r="H16" s="606">
        <f>'101'!H16</f>
        <v>8</v>
      </c>
      <c r="I16" s="606">
        <f>'101'!I16</f>
        <v>9</v>
      </c>
      <c r="J16" s="609">
        <f>'101'!J16</f>
        <v>2</v>
      </c>
      <c r="K16" s="610"/>
      <c r="L16" s="607"/>
      <c r="M16" s="608"/>
      <c r="N16" s="610"/>
      <c r="O16" s="607"/>
      <c r="P16" s="607"/>
      <c r="Q16" s="608"/>
    </row>
    <row r="17" spans="1:17" ht="12" x14ac:dyDescent="0.2">
      <c r="A17" s="558"/>
      <c r="B17" s="568"/>
      <c r="C17" s="604">
        <f>'101'!C17</f>
        <v>0</v>
      </c>
      <c r="D17" s="605">
        <f>'101'!D17</f>
        <v>0</v>
      </c>
      <c r="E17" s="606">
        <f>'101'!E17</f>
        <v>0</v>
      </c>
      <c r="F17" s="606">
        <f>'101'!F17</f>
        <v>0</v>
      </c>
      <c r="G17" s="606">
        <f>'101'!G17</f>
        <v>0</v>
      </c>
      <c r="H17" s="606">
        <f>'101'!H17</f>
        <v>0</v>
      </c>
      <c r="I17" s="606">
        <f>'101'!I17</f>
        <v>0</v>
      </c>
      <c r="J17" s="609">
        <f>'101'!J17</f>
        <v>0</v>
      </c>
      <c r="K17" s="610"/>
      <c r="L17" s="607"/>
      <c r="M17" s="608"/>
      <c r="N17" s="610"/>
      <c r="O17" s="607"/>
      <c r="P17" s="607"/>
      <c r="Q17" s="608"/>
    </row>
    <row r="18" spans="1:17" ht="12" x14ac:dyDescent="0.2">
      <c r="A18" s="558"/>
      <c r="B18" s="568" t="s">
        <v>229</v>
      </c>
      <c r="C18" s="604">
        <f>'101'!C18</f>
        <v>78000</v>
      </c>
      <c r="D18" s="605">
        <f>'101'!D18</f>
        <v>1</v>
      </c>
      <c r="E18" s="606">
        <f>'101'!E18</f>
        <v>3</v>
      </c>
      <c r="F18" s="606">
        <f>'101'!F18</f>
        <v>1</v>
      </c>
      <c r="G18" s="606">
        <f>'101'!G18</f>
        <v>2</v>
      </c>
      <c r="H18" s="606">
        <f>'101'!H18</f>
        <v>2</v>
      </c>
      <c r="I18" s="606">
        <f>'101'!I18</f>
        <v>2</v>
      </c>
      <c r="J18" s="609">
        <f>'101'!J18</f>
        <v>7</v>
      </c>
      <c r="K18" s="610"/>
      <c r="L18" s="607"/>
      <c r="M18" s="608"/>
      <c r="N18" s="610"/>
      <c r="O18" s="607"/>
      <c r="P18" s="607"/>
      <c r="Q18" s="608"/>
    </row>
    <row r="19" spans="1:17" ht="12" x14ac:dyDescent="0.2">
      <c r="A19" s="558"/>
      <c r="B19" s="568"/>
      <c r="C19" s="604">
        <f>'101'!C19</f>
        <v>0</v>
      </c>
      <c r="D19" s="605">
        <f>'101'!D19</f>
        <v>0</v>
      </c>
      <c r="E19" s="606">
        <f>'101'!E19</f>
        <v>0</v>
      </c>
      <c r="F19" s="606">
        <f>'101'!F19</f>
        <v>0</v>
      </c>
      <c r="G19" s="606">
        <f>'101'!G19</f>
        <v>0</v>
      </c>
      <c r="H19" s="606">
        <f>'101'!H19</f>
        <v>0</v>
      </c>
      <c r="I19" s="606">
        <f>'101'!I19</f>
        <v>0</v>
      </c>
      <c r="J19" s="609">
        <f>'101'!J19</f>
        <v>0</v>
      </c>
      <c r="K19" s="610"/>
      <c r="L19" s="607"/>
      <c r="M19" s="608"/>
      <c r="N19" s="610"/>
      <c r="O19" s="607"/>
      <c r="P19" s="607"/>
      <c r="Q19" s="608"/>
    </row>
    <row r="20" spans="1:17" x14ac:dyDescent="0.2">
      <c r="A20" s="558"/>
      <c r="B20" s="396" t="s">
        <v>230</v>
      </c>
      <c r="C20" s="604">
        <f>'101'!C20</f>
        <v>100000</v>
      </c>
      <c r="D20" s="605">
        <f>'101'!D20</f>
        <v>9</v>
      </c>
      <c r="E20" s="606">
        <f>'101'!E20</f>
        <v>2</v>
      </c>
      <c r="F20" s="606">
        <f>'101'!F20</f>
        <v>1</v>
      </c>
      <c r="G20" s="606">
        <f>'101'!G20</f>
        <v>2</v>
      </c>
      <c r="H20" s="606">
        <f>'101'!H20</f>
        <v>1</v>
      </c>
      <c r="I20" s="606">
        <f>'101'!I20</f>
        <v>2</v>
      </c>
      <c r="J20" s="609">
        <f>'101'!J20</f>
        <v>1</v>
      </c>
      <c r="K20" s="610"/>
      <c r="L20" s="607"/>
      <c r="M20" s="608"/>
      <c r="N20" s="610"/>
      <c r="O20" s="607"/>
      <c r="P20" s="607"/>
      <c r="Q20" s="608"/>
    </row>
    <row r="21" spans="1:17" ht="12" x14ac:dyDescent="0.2">
      <c r="A21" s="558"/>
      <c r="B21" s="397" t="s">
        <v>231</v>
      </c>
      <c r="C21" s="604">
        <f>'101'!C21</f>
        <v>0</v>
      </c>
      <c r="D21" s="605">
        <f>'101'!D21</f>
        <v>0</v>
      </c>
      <c r="E21" s="606">
        <f>'101'!E21</f>
        <v>0</v>
      </c>
      <c r="F21" s="606">
        <f>'101'!F21</f>
        <v>0</v>
      </c>
      <c r="G21" s="606">
        <f>'101'!G21</f>
        <v>0</v>
      </c>
      <c r="H21" s="606">
        <f>'101'!H21</f>
        <v>0</v>
      </c>
      <c r="I21" s="606">
        <f>'101'!I21</f>
        <v>0</v>
      </c>
      <c r="J21" s="609">
        <f>'101'!J21</f>
        <v>0</v>
      </c>
      <c r="K21" s="610"/>
      <c r="L21" s="607"/>
      <c r="M21" s="608"/>
      <c r="N21" s="610"/>
      <c r="O21" s="607"/>
      <c r="P21" s="607"/>
      <c r="Q21" s="608"/>
    </row>
    <row r="22" spans="1:17" x14ac:dyDescent="0.2">
      <c r="A22" s="558"/>
      <c r="B22" s="396" t="s">
        <v>232</v>
      </c>
      <c r="C22" s="604">
        <f>'101'!C22</f>
        <v>18000</v>
      </c>
      <c r="D22" s="605">
        <f>'101'!D22</f>
        <v>6</v>
      </c>
      <c r="E22" s="606">
        <f>'101'!E22</f>
        <v>2</v>
      </c>
      <c r="F22" s="606">
        <f>'101'!F22</f>
        <v>1</v>
      </c>
      <c r="G22" s="606">
        <f>'101'!G22</f>
        <v>3</v>
      </c>
      <c r="H22" s="606">
        <f>'101'!H22</f>
        <v>6</v>
      </c>
      <c r="I22" s="606">
        <f>'101'!I22</f>
        <v>8</v>
      </c>
      <c r="J22" s="609">
        <f>'101'!J22</f>
        <v>1</v>
      </c>
      <c r="K22" s="610"/>
      <c r="L22" s="607"/>
      <c r="M22" s="608"/>
      <c r="N22" s="610"/>
      <c r="O22" s="607"/>
      <c r="P22" s="607"/>
      <c r="Q22" s="608"/>
    </row>
    <row r="23" spans="1:17" x14ac:dyDescent="0.2">
      <c r="A23" s="558"/>
      <c r="B23" s="398" t="s">
        <v>233</v>
      </c>
      <c r="C23" s="604">
        <f>'101'!C23</f>
        <v>0</v>
      </c>
      <c r="D23" s="605">
        <f>'101'!D23</f>
        <v>0</v>
      </c>
      <c r="E23" s="606">
        <f>'101'!E23</f>
        <v>0</v>
      </c>
      <c r="F23" s="606">
        <f>'101'!F23</f>
        <v>0</v>
      </c>
      <c r="G23" s="606">
        <f>'101'!G23</f>
        <v>0</v>
      </c>
      <c r="H23" s="606">
        <f>'101'!H23</f>
        <v>0</v>
      </c>
      <c r="I23" s="606">
        <f>'101'!I23</f>
        <v>0</v>
      </c>
      <c r="J23" s="609">
        <f>'101'!J23</f>
        <v>0</v>
      </c>
      <c r="K23" s="610"/>
      <c r="L23" s="607"/>
      <c r="M23" s="608"/>
      <c r="N23" s="610"/>
      <c r="O23" s="607"/>
      <c r="P23" s="607"/>
      <c r="Q23" s="608"/>
    </row>
    <row r="24" spans="1:17" x14ac:dyDescent="0.2">
      <c r="A24" s="558"/>
      <c r="B24" s="396" t="s">
        <v>232</v>
      </c>
      <c r="C24" s="604">
        <f>'101'!C24</f>
        <v>12000</v>
      </c>
      <c r="D24" s="605">
        <f>'101'!D24</f>
        <v>9</v>
      </c>
      <c r="E24" s="606">
        <f>'101'!E24</f>
        <v>2</v>
      </c>
      <c r="F24" s="606">
        <f>'101'!F24</f>
        <v>3</v>
      </c>
      <c r="G24" s="606">
        <f>'101'!G24</f>
        <v>4</v>
      </c>
      <c r="H24" s="606">
        <f>'101'!H24</f>
        <v>6</v>
      </c>
      <c r="I24" s="606">
        <f>'101'!I24</f>
        <v>5</v>
      </c>
      <c r="J24" s="609">
        <f>'101'!J24</f>
        <v>2</v>
      </c>
      <c r="K24" s="610"/>
      <c r="L24" s="607"/>
      <c r="M24" s="608"/>
      <c r="N24" s="610"/>
      <c r="O24" s="607"/>
      <c r="P24" s="607"/>
      <c r="Q24" s="608"/>
    </row>
    <row r="25" spans="1:17" ht="12" x14ac:dyDescent="0.2">
      <c r="A25" s="558"/>
      <c r="B25" s="397" t="s">
        <v>234</v>
      </c>
      <c r="C25" s="604">
        <f>'101'!C25</f>
        <v>0</v>
      </c>
      <c r="D25" s="605">
        <f>'101'!D25</f>
        <v>0</v>
      </c>
      <c r="E25" s="606">
        <f>'101'!E25</f>
        <v>0</v>
      </c>
      <c r="F25" s="606">
        <f>'101'!F25</f>
        <v>0</v>
      </c>
      <c r="G25" s="606">
        <f>'101'!G25</f>
        <v>0</v>
      </c>
      <c r="H25" s="606">
        <f>'101'!H25</f>
        <v>0</v>
      </c>
      <c r="I25" s="606">
        <f>'101'!I25</f>
        <v>0</v>
      </c>
      <c r="J25" s="609">
        <f>'101'!J25</f>
        <v>0</v>
      </c>
      <c r="K25" s="610"/>
      <c r="L25" s="607"/>
      <c r="M25" s="608"/>
      <c r="N25" s="610"/>
      <c r="O25" s="607"/>
      <c r="P25" s="607"/>
      <c r="Q25" s="608"/>
    </row>
    <row r="26" spans="1:17" ht="12" x14ac:dyDescent="0.2">
      <c r="A26" s="558"/>
      <c r="B26" s="579" t="s">
        <v>235</v>
      </c>
      <c r="C26" s="604">
        <f>'101'!C26</f>
        <v>5800</v>
      </c>
      <c r="D26" s="605">
        <f>'101'!D26</f>
        <v>2</v>
      </c>
      <c r="E26" s="606">
        <f>'101'!E26</f>
        <v>3</v>
      </c>
      <c r="F26" s="606">
        <f>'101'!F26</f>
        <v>1</v>
      </c>
      <c r="G26" s="606">
        <f>'101'!G26</f>
        <v>4</v>
      </c>
      <c r="H26" s="606">
        <f>'101'!H26</f>
        <v>2</v>
      </c>
      <c r="I26" s="606">
        <f>'101'!I26</f>
        <v>3</v>
      </c>
      <c r="J26" s="609">
        <f>'101'!J26</f>
        <v>1</v>
      </c>
      <c r="K26" s="610"/>
      <c r="L26" s="607"/>
      <c r="M26" s="608"/>
      <c r="N26" s="610"/>
      <c r="O26" s="607"/>
      <c r="P26" s="607"/>
      <c r="Q26" s="608"/>
    </row>
    <row r="27" spans="1:17" ht="12" x14ac:dyDescent="0.2">
      <c r="A27" s="558"/>
      <c r="B27" s="579"/>
      <c r="C27" s="604">
        <f>'101'!C27</f>
        <v>0</v>
      </c>
      <c r="D27" s="605">
        <f>'101'!D27</f>
        <v>0</v>
      </c>
      <c r="E27" s="606">
        <f>'101'!E27</f>
        <v>0</v>
      </c>
      <c r="F27" s="606">
        <f>'101'!F27</f>
        <v>0</v>
      </c>
      <c r="G27" s="606">
        <f>'101'!G27</f>
        <v>0</v>
      </c>
      <c r="H27" s="606">
        <f>'101'!H27</f>
        <v>0</v>
      </c>
      <c r="I27" s="606">
        <f>'101'!I27</f>
        <v>0</v>
      </c>
      <c r="J27" s="609">
        <f>'101'!J27</f>
        <v>0</v>
      </c>
      <c r="K27" s="610"/>
      <c r="L27" s="607"/>
      <c r="M27" s="608"/>
      <c r="N27" s="610"/>
      <c r="O27" s="607"/>
      <c r="P27" s="607"/>
      <c r="Q27" s="608"/>
    </row>
    <row r="28" spans="1:17" ht="12" x14ac:dyDescent="0.2">
      <c r="A28" s="558"/>
      <c r="B28" s="579" t="s">
        <v>236</v>
      </c>
      <c r="C28" s="604">
        <f>'101'!C28</f>
        <v>3900</v>
      </c>
      <c r="D28" s="605">
        <f>'101'!D28</f>
        <v>2</v>
      </c>
      <c r="E28" s="606">
        <f>'101'!E28</f>
        <v>3</v>
      </c>
      <c r="F28" s="606">
        <f>'101'!F28</f>
        <v>2</v>
      </c>
      <c r="G28" s="606">
        <f>'101'!G28</f>
        <v>4</v>
      </c>
      <c r="H28" s="606">
        <f>'101'!H28</f>
        <v>1</v>
      </c>
      <c r="I28" s="606">
        <f>'101'!I28</f>
        <v>3</v>
      </c>
      <c r="J28" s="609">
        <f>'101'!J28</f>
        <v>1</v>
      </c>
      <c r="K28" s="610"/>
      <c r="L28" s="607"/>
      <c r="M28" s="608"/>
      <c r="N28" s="610"/>
      <c r="O28" s="607"/>
      <c r="P28" s="607"/>
      <c r="Q28" s="608"/>
    </row>
    <row r="29" spans="1:17" thickBot="1" x14ac:dyDescent="0.25">
      <c r="A29" s="558"/>
      <c r="B29" s="580"/>
      <c r="C29" s="611">
        <f>'101'!C29</f>
        <v>0</v>
      </c>
      <c r="D29" s="612">
        <f>'101'!D29</f>
        <v>0</v>
      </c>
      <c r="E29" s="613">
        <f>'101'!E29</f>
        <v>0</v>
      </c>
      <c r="F29" s="613">
        <f>'101'!F29</f>
        <v>0</v>
      </c>
      <c r="G29" s="613">
        <f>'101'!G29</f>
        <v>0</v>
      </c>
      <c r="H29" s="613">
        <f>'101'!H29</f>
        <v>0</v>
      </c>
      <c r="I29" s="613">
        <f>'101'!I29</f>
        <v>0</v>
      </c>
      <c r="J29" s="614">
        <f>'101'!J29</f>
        <v>0</v>
      </c>
      <c r="K29" s="624"/>
      <c r="L29" s="625"/>
      <c r="M29" s="626"/>
      <c r="N29" s="627"/>
      <c r="O29" s="628"/>
      <c r="P29" s="628"/>
      <c r="Q29" s="617"/>
    </row>
    <row r="30" spans="1:17" ht="12" x14ac:dyDescent="0.2">
      <c r="A30" s="558"/>
      <c r="B30" s="588" t="s">
        <v>237</v>
      </c>
      <c r="C30" s="590">
        <f>ROUND(SUM(C15:C29),2)</f>
        <v>500700</v>
      </c>
      <c r="D30" s="592"/>
      <c r="E30" s="593"/>
      <c r="F30" s="593"/>
      <c r="G30" s="593"/>
      <c r="H30" s="593"/>
      <c r="I30" s="593"/>
      <c r="J30" s="594"/>
      <c r="K30" s="618"/>
      <c r="L30" s="620"/>
      <c r="M30" s="615"/>
      <c r="N30" s="622"/>
      <c r="O30" s="620"/>
      <c r="P30" s="620"/>
      <c r="Q30" s="615"/>
    </row>
    <row r="31" spans="1:17" thickBot="1" x14ac:dyDescent="0.25">
      <c r="A31" s="558"/>
      <c r="B31" s="589"/>
      <c r="C31" s="591"/>
      <c r="D31" s="595"/>
      <c r="E31" s="596"/>
      <c r="F31" s="596"/>
      <c r="G31" s="596"/>
      <c r="H31" s="596"/>
      <c r="I31" s="596"/>
      <c r="J31" s="597"/>
      <c r="K31" s="619"/>
      <c r="L31" s="621"/>
      <c r="M31" s="616"/>
      <c r="N31" s="623"/>
      <c r="O31" s="621"/>
      <c r="P31" s="621"/>
      <c r="Q31" s="616"/>
    </row>
    <row r="32" spans="1:17" hidden="1" x14ac:dyDescent="0.25">
      <c r="B32" s="307"/>
    </row>
    <row r="33" spans="2:17" hidden="1" x14ac:dyDescent="0.25">
      <c r="B33" s="308"/>
      <c r="C33" s="309"/>
      <c r="D33" s="399"/>
      <c r="E33" s="399"/>
      <c r="F33" s="399"/>
      <c r="G33" s="399"/>
      <c r="H33" s="399"/>
      <c r="I33" s="399"/>
      <c r="J33" s="399"/>
      <c r="K33" s="309"/>
      <c r="L33" s="309"/>
      <c r="M33" s="309"/>
      <c r="N33" s="309"/>
      <c r="O33" s="309"/>
      <c r="P33" s="309"/>
      <c r="Q33" s="310"/>
    </row>
    <row r="34" spans="2:17" hidden="1" x14ac:dyDescent="0.25">
      <c r="B34" s="311" t="s">
        <v>189</v>
      </c>
      <c r="C34" s="312">
        <f>N15</f>
        <v>0</v>
      </c>
      <c r="D34" s="400"/>
      <c r="E34" s="400"/>
      <c r="F34" s="400"/>
      <c r="G34" s="400"/>
      <c r="H34" s="400"/>
      <c r="I34" s="400"/>
      <c r="J34" s="400"/>
      <c r="K34" s="313"/>
      <c r="L34" s="313"/>
      <c r="M34" s="313"/>
      <c r="N34" s="313"/>
      <c r="O34" s="313"/>
      <c r="P34" s="313"/>
      <c r="Q34" s="314"/>
    </row>
    <row r="35" spans="2:17" hidden="1" x14ac:dyDescent="0.25">
      <c r="B35" s="311" t="s">
        <v>203</v>
      </c>
      <c r="C35" s="315">
        <f>N26</f>
        <v>0</v>
      </c>
      <c r="D35" s="401"/>
      <c r="E35" s="401"/>
      <c r="F35" s="401"/>
      <c r="G35" s="401"/>
      <c r="H35" s="401"/>
      <c r="I35" s="401"/>
      <c r="J35" s="401"/>
      <c r="K35" s="316"/>
      <c r="L35" s="316"/>
      <c r="M35" s="316"/>
      <c r="N35" s="313"/>
      <c r="O35" s="313"/>
      <c r="P35" s="313"/>
      <c r="Q35" s="314"/>
    </row>
    <row r="36" spans="2:17" hidden="1" x14ac:dyDescent="0.25">
      <c r="B36" s="311" t="s">
        <v>204</v>
      </c>
      <c r="C36" s="313"/>
      <c r="D36" s="400"/>
      <c r="E36" s="400"/>
      <c r="F36" s="400"/>
      <c r="G36" s="400"/>
      <c r="H36" s="400"/>
      <c r="I36" s="400"/>
      <c r="J36" s="400"/>
      <c r="K36" s="313"/>
      <c r="L36" s="313"/>
      <c r="M36" s="312">
        <f>SUM(C34:C35)</f>
        <v>0</v>
      </c>
      <c r="N36" s="313"/>
      <c r="O36" s="313"/>
      <c r="P36" s="313"/>
      <c r="Q36" s="314"/>
    </row>
    <row r="37" spans="2:17" hidden="1" x14ac:dyDescent="0.25">
      <c r="B37" s="311" t="s">
        <v>205</v>
      </c>
      <c r="C37" s="312">
        <f>O15</f>
        <v>0</v>
      </c>
      <c r="D37" s="400"/>
      <c r="E37" s="400"/>
      <c r="F37" s="400"/>
      <c r="G37" s="400"/>
      <c r="H37" s="400"/>
      <c r="I37" s="400"/>
      <c r="J37" s="400"/>
      <c r="K37" s="313"/>
      <c r="L37" s="313"/>
      <c r="M37" s="313"/>
      <c r="N37" s="313"/>
      <c r="O37" s="313"/>
      <c r="P37" s="313"/>
      <c r="Q37" s="314"/>
    </row>
    <row r="38" spans="2:17" hidden="1" x14ac:dyDescent="0.25">
      <c r="B38" s="311" t="s">
        <v>206</v>
      </c>
      <c r="C38" s="315">
        <f>O26</f>
        <v>0</v>
      </c>
      <c r="D38" s="401"/>
      <c r="E38" s="401"/>
      <c r="F38" s="401"/>
      <c r="G38" s="401"/>
      <c r="H38" s="401"/>
      <c r="I38" s="401"/>
      <c r="J38" s="401"/>
      <c r="K38" s="316"/>
      <c r="L38" s="316"/>
      <c r="M38" s="313"/>
      <c r="N38" s="313"/>
      <c r="O38" s="313"/>
      <c r="P38" s="313"/>
      <c r="Q38" s="314"/>
    </row>
    <row r="39" spans="2:17" hidden="1" x14ac:dyDescent="0.25">
      <c r="B39" s="311" t="s">
        <v>207</v>
      </c>
      <c r="C39" s="313"/>
      <c r="D39" s="400"/>
      <c r="E39" s="400"/>
      <c r="F39" s="400"/>
      <c r="G39" s="400"/>
      <c r="H39" s="400"/>
      <c r="I39" s="400"/>
      <c r="J39" s="400"/>
      <c r="K39" s="312"/>
      <c r="L39" s="312">
        <f>SUM(C37:C38)</f>
        <v>0</v>
      </c>
      <c r="M39" s="313"/>
      <c r="N39" s="313"/>
      <c r="O39" s="313"/>
      <c r="P39" s="313"/>
      <c r="Q39" s="314"/>
    </row>
    <row r="40" spans="2:17" hidden="1" x14ac:dyDescent="0.25">
      <c r="B40" s="311" t="s">
        <v>208</v>
      </c>
      <c r="C40" s="312">
        <f>P15</f>
        <v>0</v>
      </c>
      <c r="D40" s="400"/>
      <c r="E40" s="400"/>
      <c r="F40" s="400"/>
      <c r="G40" s="400"/>
      <c r="H40" s="400"/>
      <c r="I40" s="400"/>
      <c r="J40" s="400"/>
      <c r="K40" s="313"/>
      <c r="L40" s="313"/>
      <c r="M40" s="313"/>
      <c r="N40" s="313"/>
      <c r="O40" s="313"/>
      <c r="P40" s="313"/>
      <c r="Q40" s="314"/>
    </row>
    <row r="41" spans="2:17" hidden="1" x14ac:dyDescent="0.25">
      <c r="B41" s="311" t="s">
        <v>209</v>
      </c>
      <c r="C41" s="315">
        <f>P26</f>
        <v>0</v>
      </c>
      <c r="D41" s="401"/>
      <c r="E41" s="401"/>
      <c r="F41" s="401"/>
      <c r="G41" s="401"/>
      <c r="H41" s="401"/>
      <c r="I41" s="401"/>
      <c r="J41" s="401"/>
      <c r="K41" s="316"/>
      <c r="L41" s="316"/>
      <c r="M41" s="313"/>
      <c r="N41" s="313"/>
      <c r="O41" s="313"/>
      <c r="P41" s="313"/>
      <c r="Q41" s="314"/>
    </row>
    <row r="42" spans="2:17" hidden="1" x14ac:dyDescent="0.25">
      <c r="B42" s="311" t="s">
        <v>210</v>
      </c>
      <c r="C42" s="313"/>
      <c r="D42" s="400"/>
      <c r="E42" s="400"/>
      <c r="F42" s="400"/>
      <c r="G42" s="400"/>
      <c r="H42" s="400"/>
      <c r="I42" s="400"/>
      <c r="J42" s="400"/>
      <c r="K42" s="315"/>
      <c r="L42" s="315">
        <f>SUM(C40:C41)</f>
        <v>0</v>
      </c>
      <c r="M42" s="316"/>
      <c r="N42" s="313"/>
      <c r="O42" s="313"/>
      <c r="P42" s="313"/>
      <c r="Q42" s="314"/>
    </row>
    <row r="43" spans="2:17" hidden="1" x14ac:dyDescent="0.25">
      <c r="B43" s="311" t="s">
        <v>211</v>
      </c>
      <c r="C43" s="313"/>
      <c r="D43" s="400"/>
      <c r="E43" s="400"/>
      <c r="F43" s="400"/>
      <c r="G43" s="400"/>
      <c r="H43" s="400"/>
      <c r="I43" s="400"/>
      <c r="J43" s="400"/>
      <c r="K43" s="313"/>
      <c r="L43" s="313"/>
      <c r="M43" s="317">
        <f>L39+L42</f>
        <v>0</v>
      </c>
      <c r="N43" s="313"/>
      <c r="O43" s="313"/>
      <c r="P43" s="313"/>
      <c r="Q43" s="314"/>
    </row>
    <row r="44" spans="2:17" hidden="1" x14ac:dyDescent="0.25">
      <c r="B44" s="311" t="s">
        <v>192</v>
      </c>
      <c r="C44" s="313"/>
      <c r="D44" s="400"/>
      <c r="E44" s="400"/>
      <c r="F44" s="400"/>
      <c r="G44" s="400"/>
      <c r="H44" s="400"/>
      <c r="I44" s="400"/>
      <c r="J44" s="400"/>
      <c r="K44" s="313"/>
      <c r="L44" s="313"/>
      <c r="M44" s="312">
        <f>SUM(M36:M43)</f>
        <v>0</v>
      </c>
      <c r="N44" s="313"/>
      <c r="O44" s="313"/>
      <c r="P44" s="313"/>
      <c r="Q44" s="314"/>
    </row>
    <row r="45" spans="2:17" hidden="1" x14ac:dyDescent="0.25">
      <c r="B45" s="311" t="s">
        <v>212</v>
      </c>
      <c r="C45" s="313"/>
      <c r="D45" s="400"/>
      <c r="E45" s="400"/>
      <c r="F45" s="400"/>
      <c r="G45" s="400"/>
      <c r="H45" s="400"/>
      <c r="I45" s="400"/>
      <c r="J45" s="400"/>
      <c r="K45" s="313"/>
      <c r="L45" s="313"/>
      <c r="M45" s="312">
        <f>Q26</f>
        <v>0</v>
      </c>
      <c r="N45" s="313"/>
      <c r="O45" s="313"/>
      <c r="P45" s="313"/>
      <c r="Q45" s="314"/>
    </row>
    <row r="46" spans="2:17" ht="13.5" hidden="1" thickBot="1" x14ac:dyDescent="0.3">
      <c r="B46" s="311" t="s">
        <v>213</v>
      </c>
      <c r="C46" s="313"/>
      <c r="D46" s="400"/>
      <c r="E46" s="400"/>
      <c r="F46" s="400"/>
      <c r="G46" s="400"/>
      <c r="H46" s="400"/>
      <c r="I46" s="400"/>
      <c r="J46" s="400"/>
      <c r="K46" s="313"/>
      <c r="L46" s="313"/>
      <c r="M46" s="319">
        <f>M44+M45</f>
        <v>0</v>
      </c>
      <c r="N46" s="313"/>
      <c r="O46" s="313"/>
      <c r="P46" s="313"/>
      <c r="Q46" s="314"/>
    </row>
    <row r="47" spans="2:17" hidden="1" x14ac:dyDescent="0.25">
      <c r="B47" s="311"/>
      <c r="C47" s="313"/>
      <c r="D47" s="400"/>
      <c r="E47" s="400"/>
      <c r="F47" s="400"/>
      <c r="G47" s="400"/>
      <c r="H47" s="400"/>
      <c r="I47" s="400"/>
      <c r="J47" s="400"/>
      <c r="K47" s="313"/>
      <c r="L47" s="313"/>
      <c r="M47" s="313"/>
      <c r="N47" s="313"/>
      <c r="O47" s="313"/>
      <c r="P47" s="313"/>
      <c r="Q47" s="314"/>
    </row>
    <row r="48" spans="2:17" ht="13.5" hidden="1" thickBot="1" x14ac:dyDescent="0.3">
      <c r="B48" s="320"/>
      <c r="C48" s="321"/>
      <c r="D48" s="402"/>
      <c r="E48" s="402"/>
      <c r="F48" s="402"/>
      <c r="G48" s="402"/>
      <c r="H48" s="402"/>
      <c r="I48" s="402"/>
      <c r="J48" s="402"/>
      <c r="K48" s="321"/>
      <c r="L48" s="321"/>
      <c r="M48" s="321"/>
      <c r="N48" s="321"/>
      <c r="O48" s="321"/>
      <c r="P48" s="321"/>
      <c r="Q48" s="322"/>
    </row>
    <row r="49" hidden="1" x14ac:dyDescent="0.25"/>
  </sheetData>
  <sheetProtection password="A501" sheet="1" objects="1" scenarios="1"/>
  <mergeCells count="125">
    <mergeCell ref="Q30:Q31"/>
    <mergeCell ref="Q28:Q29"/>
    <mergeCell ref="B30:B31"/>
    <mergeCell ref="C30:C31"/>
    <mergeCell ref="D30:J31"/>
    <mergeCell ref="K30:K31"/>
    <mergeCell ref="L30:L31"/>
    <mergeCell ref="M30:M31"/>
    <mergeCell ref="N30:N31"/>
    <mergeCell ref="O30:O31"/>
    <mergeCell ref="P30:P31"/>
    <mergeCell ref="K28:K29"/>
    <mergeCell ref="L28:L29"/>
    <mergeCell ref="M28:M29"/>
    <mergeCell ref="N28:N29"/>
    <mergeCell ref="O28:O29"/>
    <mergeCell ref="P28:P29"/>
    <mergeCell ref="Q26:Q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6:K27"/>
    <mergeCell ref="L26:L27"/>
    <mergeCell ref="M26:M27"/>
    <mergeCell ref="N26:N27"/>
    <mergeCell ref="O26:O27"/>
    <mergeCell ref="P26:P27"/>
    <mergeCell ref="B26:B27"/>
    <mergeCell ref="C26:C27"/>
    <mergeCell ref="D26:D27"/>
    <mergeCell ref="E26:E27"/>
    <mergeCell ref="F26:F27"/>
    <mergeCell ref="G26:G27"/>
    <mergeCell ref="J26:J27"/>
    <mergeCell ref="H26:H27"/>
    <mergeCell ref="C24:C25"/>
    <mergeCell ref="D24:D25"/>
    <mergeCell ref="E24:E25"/>
    <mergeCell ref="F24:F25"/>
    <mergeCell ref="G24:G25"/>
    <mergeCell ref="H24:H25"/>
    <mergeCell ref="I24:I25"/>
    <mergeCell ref="J24:J25"/>
    <mergeCell ref="J22:J23"/>
    <mergeCell ref="C22:C23"/>
    <mergeCell ref="D22:D23"/>
    <mergeCell ref="E22:E23"/>
    <mergeCell ref="F22:F23"/>
    <mergeCell ref="G22:G23"/>
    <mergeCell ref="H22:H23"/>
    <mergeCell ref="I22:I23"/>
    <mergeCell ref="I26:I27"/>
    <mergeCell ref="L16:L17"/>
    <mergeCell ref="K18:K19"/>
    <mergeCell ref="K20:K21"/>
    <mergeCell ref="L20:L21"/>
    <mergeCell ref="K22:K23"/>
    <mergeCell ref="L22:L23"/>
    <mergeCell ref="K24:K25"/>
    <mergeCell ref="M16:M17"/>
    <mergeCell ref="N16:N17"/>
    <mergeCell ref="N18:N19"/>
    <mergeCell ref="O18:O19"/>
    <mergeCell ref="P18:P19"/>
    <mergeCell ref="L24:L25"/>
    <mergeCell ref="M24:M25"/>
    <mergeCell ref="N24:N25"/>
    <mergeCell ref="Q18:Q19"/>
    <mergeCell ref="L18:L19"/>
    <mergeCell ref="M18:M19"/>
    <mergeCell ref="O20:O21"/>
    <mergeCell ref="P20:P21"/>
    <mergeCell ref="Q20:Q21"/>
    <mergeCell ref="M20:M21"/>
    <mergeCell ref="N20:N21"/>
    <mergeCell ref="P22:P23"/>
    <mergeCell ref="Q22:Q23"/>
    <mergeCell ref="M22:M23"/>
    <mergeCell ref="N22:N23"/>
    <mergeCell ref="O22:O23"/>
    <mergeCell ref="Q24:Q25"/>
    <mergeCell ref="O24:O25"/>
    <mergeCell ref="P24:P25"/>
    <mergeCell ref="C20:C21"/>
    <mergeCell ref="D20:D21"/>
    <mergeCell ref="E20:E21"/>
    <mergeCell ref="F20:F21"/>
    <mergeCell ref="G20:G21"/>
    <mergeCell ref="H20:H21"/>
    <mergeCell ref="H18:H19"/>
    <mergeCell ref="I18:I19"/>
    <mergeCell ref="J18:J19"/>
    <mergeCell ref="I20:I21"/>
    <mergeCell ref="J20:J21"/>
    <mergeCell ref="G18:G19"/>
    <mergeCell ref="A2:A31"/>
    <mergeCell ref="B2:J11"/>
    <mergeCell ref="O2:Q3"/>
    <mergeCell ref="O4:Q10"/>
    <mergeCell ref="B13:B14"/>
    <mergeCell ref="D13:J13"/>
    <mergeCell ref="B16:B17"/>
    <mergeCell ref="C16:C17"/>
    <mergeCell ref="D16:D17"/>
    <mergeCell ref="E16:E17"/>
    <mergeCell ref="O16:O17"/>
    <mergeCell ref="P16:P17"/>
    <mergeCell ref="Q16:Q17"/>
    <mergeCell ref="F16:F17"/>
    <mergeCell ref="G16:G17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</mergeCells>
  <pageMargins left="0.70866141732283472" right="0.70866141732283472" top="0.78740157480314965" bottom="0.78740157480314965" header="0.31496062992125984" footer="0.31496062992125984"/>
  <pageSetup paperSize="9" scale="95" orientation="landscape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Button 1">
              <controlPr defaultSize="0" print="0" autoFill="0" autoPict="0">
                <anchor moveWithCells="1" sizeWithCells="1">
                  <from>
                    <xdr:col>14</xdr:col>
                    <xdr:colOff>9525</xdr:colOff>
                    <xdr:row>6</xdr:row>
                    <xdr:rowOff>57150</xdr:rowOff>
                  </from>
                  <to>
                    <xdr:col>16</xdr:col>
                    <xdr:colOff>76200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6" r:id="rId5" name="Button 2">
              <controlPr defaultSize="0" print="0" autoFill="0" autoPict="0">
                <anchor moveWithCells="1" sizeWithCells="1">
                  <from>
                    <xdr:col>14</xdr:col>
                    <xdr:colOff>19050</xdr:colOff>
                    <xdr:row>8</xdr:row>
                    <xdr:rowOff>133350</xdr:rowOff>
                  </from>
                  <to>
                    <xdr:col>16</xdr:col>
                    <xdr:colOff>85725</xdr:colOff>
                    <xdr:row>10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I54"/>
  <sheetViews>
    <sheetView showGridLines="0" showRowColHeaders="0" workbookViewId="0"/>
  </sheetViews>
  <sheetFormatPr baseColWidth="10" defaultRowHeight="12" x14ac:dyDescent="0.2"/>
  <cols>
    <col min="1" max="1" width="2.7109375" style="176" customWidth="1"/>
    <col min="2" max="2" width="20" style="269" customWidth="1"/>
    <col min="3" max="9" width="14.7109375" style="176" customWidth="1"/>
    <col min="10" max="256" width="11.42578125" style="176"/>
    <col min="257" max="257" width="2.7109375" style="176" customWidth="1"/>
    <col min="258" max="258" width="20" style="176" customWidth="1"/>
    <col min="259" max="265" width="14.7109375" style="176" customWidth="1"/>
    <col min="266" max="512" width="11.42578125" style="176"/>
    <col min="513" max="513" width="2.7109375" style="176" customWidth="1"/>
    <col min="514" max="514" width="20" style="176" customWidth="1"/>
    <col min="515" max="521" width="14.7109375" style="176" customWidth="1"/>
    <col min="522" max="768" width="11.42578125" style="176"/>
    <col min="769" max="769" width="2.7109375" style="176" customWidth="1"/>
    <col min="770" max="770" width="20" style="176" customWidth="1"/>
    <col min="771" max="777" width="14.7109375" style="176" customWidth="1"/>
    <col min="778" max="1024" width="11.42578125" style="176"/>
    <col min="1025" max="1025" width="2.7109375" style="176" customWidth="1"/>
    <col min="1026" max="1026" width="20" style="176" customWidth="1"/>
    <col min="1027" max="1033" width="14.7109375" style="176" customWidth="1"/>
    <col min="1034" max="1280" width="11.42578125" style="176"/>
    <col min="1281" max="1281" width="2.7109375" style="176" customWidth="1"/>
    <col min="1282" max="1282" width="20" style="176" customWidth="1"/>
    <col min="1283" max="1289" width="14.7109375" style="176" customWidth="1"/>
    <col min="1290" max="1536" width="11.42578125" style="176"/>
    <col min="1537" max="1537" width="2.7109375" style="176" customWidth="1"/>
    <col min="1538" max="1538" width="20" style="176" customWidth="1"/>
    <col min="1539" max="1545" width="14.7109375" style="176" customWidth="1"/>
    <col min="1546" max="1792" width="11.42578125" style="176"/>
    <col min="1793" max="1793" width="2.7109375" style="176" customWidth="1"/>
    <col min="1794" max="1794" width="20" style="176" customWidth="1"/>
    <col min="1795" max="1801" width="14.7109375" style="176" customWidth="1"/>
    <col min="1802" max="2048" width="11.42578125" style="176"/>
    <col min="2049" max="2049" width="2.7109375" style="176" customWidth="1"/>
    <col min="2050" max="2050" width="20" style="176" customWidth="1"/>
    <col min="2051" max="2057" width="14.7109375" style="176" customWidth="1"/>
    <col min="2058" max="2304" width="11.42578125" style="176"/>
    <col min="2305" max="2305" width="2.7109375" style="176" customWidth="1"/>
    <col min="2306" max="2306" width="20" style="176" customWidth="1"/>
    <col min="2307" max="2313" width="14.7109375" style="176" customWidth="1"/>
    <col min="2314" max="2560" width="11.42578125" style="176"/>
    <col min="2561" max="2561" width="2.7109375" style="176" customWidth="1"/>
    <col min="2562" max="2562" width="20" style="176" customWidth="1"/>
    <col min="2563" max="2569" width="14.7109375" style="176" customWidth="1"/>
    <col min="2570" max="2816" width="11.42578125" style="176"/>
    <col min="2817" max="2817" width="2.7109375" style="176" customWidth="1"/>
    <col min="2818" max="2818" width="20" style="176" customWidth="1"/>
    <col min="2819" max="2825" width="14.7109375" style="176" customWidth="1"/>
    <col min="2826" max="3072" width="11.42578125" style="176"/>
    <col min="3073" max="3073" width="2.7109375" style="176" customWidth="1"/>
    <col min="3074" max="3074" width="20" style="176" customWidth="1"/>
    <col min="3075" max="3081" width="14.7109375" style="176" customWidth="1"/>
    <col min="3082" max="3328" width="11.42578125" style="176"/>
    <col min="3329" max="3329" width="2.7109375" style="176" customWidth="1"/>
    <col min="3330" max="3330" width="20" style="176" customWidth="1"/>
    <col min="3331" max="3337" width="14.7109375" style="176" customWidth="1"/>
    <col min="3338" max="3584" width="11.42578125" style="176"/>
    <col min="3585" max="3585" width="2.7109375" style="176" customWidth="1"/>
    <col min="3586" max="3586" width="20" style="176" customWidth="1"/>
    <col min="3587" max="3593" width="14.7109375" style="176" customWidth="1"/>
    <col min="3594" max="3840" width="11.42578125" style="176"/>
    <col min="3841" max="3841" width="2.7109375" style="176" customWidth="1"/>
    <col min="3842" max="3842" width="20" style="176" customWidth="1"/>
    <col min="3843" max="3849" width="14.7109375" style="176" customWidth="1"/>
    <col min="3850" max="4096" width="11.42578125" style="176"/>
    <col min="4097" max="4097" width="2.7109375" style="176" customWidth="1"/>
    <col min="4098" max="4098" width="20" style="176" customWidth="1"/>
    <col min="4099" max="4105" width="14.7109375" style="176" customWidth="1"/>
    <col min="4106" max="4352" width="11.42578125" style="176"/>
    <col min="4353" max="4353" width="2.7109375" style="176" customWidth="1"/>
    <col min="4354" max="4354" width="20" style="176" customWidth="1"/>
    <col min="4355" max="4361" width="14.7109375" style="176" customWidth="1"/>
    <col min="4362" max="4608" width="11.42578125" style="176"/>
    <col min="4609" max="4609" width="2.7109375" style="176" customWidth="1"/>
    <col min="4610" max="4610" width="20" style="176" customWidth="1"/>
    <col min="4611" max="4617" width="14.7109375" style="176" customWidth="1"/>
    <col min="4618" max="4864" width="11.42578125" style="176"/>
    <col min="4865" max="4865" width="2.7109375" style="176" customWidth="1"/>
    <col min="4866" max="4866" width="20" style="176" customWidth="1"/>
    <col min="4867" max="4873" width="14.7109375" style="176" customWidth="1"/>
    <col min="4874" max="5120" width="11.42578125" style="176"/>
    <col min="5121" max="5121" width="2.7109375" style="176" customWidth="1"/>
    <col min="5122" max="5122" width="20" style="176" customWidth="1"/>
    <col min="5123" max="5129" width="14.7109375" style="176" customWidth="1"/>
    <col min="5130" max="5376" width="11.42578125" style="176"/>
    <col min="5377" max="5377" width="2.7109375" style="176" customWidth="1"/>
    <col min="5378" max="5378" width="20" style="176" customWidth="1"/>
    <col min="5379" max="5385" width="14.7109375" style="176" customWidth="1"/>
    <col min="5386" max="5632" width="11.42578125" style="176"/>
    <col min="5633" max="5633" width="2.7109375" style="176" customWidth="1"/>
    <col min="5634" max="5634" width="20" style="176" customWidth="1"/>
    <col min="5635" max="5641" width="14.7109375" style="176" customWidth="1"/>
    <col min="5642" max="5888" width="11.42578125" style="176"/>
    <col min="5889" max="5889" width="2.7109375" style="176" customWidth="1"/>
    <col min="5890" max="5890" width="20" style="176" customWidth="1"/>
    <col min="5891" max="5897" width="14.7109375" style="176" customWidth="1"/>
    <col min="5898" max="6144" width="11.42578125" style="176"/>
    <col min="6145" max="6145" width="2.7109375" style="176" customWidth="1"/>
    <col min="6146" max="6146" width="20" style="176" customWidth="1"/>
    <col min="6147" max="6153" width="14.7109375" style="176" customWidth="1"/>
    <col min="6154" max="6400" width="11.42578125" style="176"/>
    <col min="6401" max="6401" width="2.7109375" style="176" customWidth="1"/>
    <col min="6402" max="6402" width="20" style="176" customWidth="1"/>
    <col min="6403" max="6409" width="14.7109375" style="176" customWidth="1"/>
    <col min="6410" max="6656" width="11.42578125" style="176"/>
    <col min="6657" max="6657" width="2.7109375" style="176" customWidth="1"/>
    <col min="6658" max="6658" width="20" style="176" customWidth="1"/>
    <col min="6659" max="6665" width="14.7109375" style="176" customWidth="1"/>
    <col min="6666" max="6912" width="11.42578125" style="176"/>
    <col min="6913" max="6913" width="2.7109375" style="176" customWidth="1"/>
    <col min="6914" max="6914" width="20" style="176" customWidth="1"/>
    <col min="6915" max="6921" width="14.7109375" style="176" customWidth="1"/>
    <col min="6922" max="7168" width="11.42578125" style="176"/>
    <col min="7169" max="7169" width="2.7109375" style="176" customWidth="1"/>
    <col min="7170" max="7170" width="20" style="176" customWidth="1"/>
    <col min="7171" max="7177" width="14.7109375" style="176" customWidth="1"/>
    <col min="7178" max="7424" width="11.42578125" style="176"/>
    <col min="7425" max="7425" width="2.7109375" style="176" customWidth="1"/>
    <col min="7426" max="7426" width="20" style="176" customWidth="1"/>
    <col min="7427" max="7433" width="14.7109375" style="176" customWidth="1"/>
    <col min="7434" max="7680" width="11.42578125" style="176"/>
    <col min="7681" max="7681" width="2.7109375" style="176" customWidth="1"/>
    <col min="7682" max="7682" width="20" style="176" customWidth="1"/>
    <col min="7683" max="7689" width="14.7109375" style="176" customWidth="1"/>
    <col min="7690" max="7936" width="11.42578125" style="176"/>
    <col min="7937" max="7937" width="2.7109375" style="176" customWidth="1"/>
    <col min="7938" max="7938" width="20" style="176" customWidth="1"/>
    <col min="7939" max="7945" width="14.7109375" style="176" customWidth="1"/>
    <col min="7946" max="8192" width="11.42578125" style="176"/>
    <col min="8193" max="8193" width="2.7109375" style="176" customWidth="1"/>
    <col min="8194" max="8194" width="20" style="176" customWidth="1"/>
    <col min="8195" max="8201" width="14.7109375" style="176" customWidth="1"/>
    <col min="8202" max="8448" width="11.42578125" style="176"/>
    <col min="8449" max="8449" width="2.7109375" style="176" customWidth="1"/>
    <col min="8450" max="8450" width="20" style="176" customWidth="1"/>
    <col min="8451" max="8457" width="14.7109375" style="176" customWidth="1"/>
    <col min="8458" max="8704" width="11.42578125" style="176"/>
    <col min="8705" max="8705" width="2.7109375" style="176" customWidth="1"/>
    <col min="8706" max="8706" width="20" style="176" customWidth="1"/>
    <col min="8707" max="8713" width="14.7109375" style="176" customWidth="1"/>
    <col min="8714" max="8960" width="11.42578125" style="176"/>
    <col min="8961" max="8961" width="2.7109375" style="176" customWidth="1"/>
    <col min="8962" max="8962" width="20" style="176" customWidth="1"/>
    <col min="8963" max="8969" width="14.7109375" style="176" customWidth="1"/>
    <col min="8970" max="9216" width="11.42578125" style="176"/>
    <col min="9217" max="9217" width="2.7109375" style="176" customWidth="1"/>
    <col min="9218" max="9218" width="20" style="176" customWidth="1"/>
    <col min="9219" max="9225" width="14.7109375" style="176" customWidth="1"/>
    <col min="9226" max="9472" width="11.42578125" style="176"/>
    <col min="9473" max="9473" width="2.7109375" style="176" customWidth="1"/>
    <col min="9474" max="9474" width="20" style="176" customWidth="1"/>
    <col min="9475" max="9481" width="14.7109375" style="176" customWidth="1"/>
    <col min="9482" max="9728" width="11.42578125" style="176"/>
    <col min="9729" max="9729" width="2.7109375" style="176" customWidth="1"/>
    <col min="9730" max="9730" width="20" style="176" customWidth="1"/>
    <col min="9731" max="9737" width="14.7109375" style="176" customWidth="1"/>
    <col min="9738" max="9984" width="11.42578125" style="176"/>
    <col min="9985" max="9985" width="2.7109375" style="176" customWidth="1"/>
    <col min="9986" max="9986" width="20" style="176" customWidth="1"/>
    <col min="9987" max="9993" width="14.7109375" style="176" customWidth="1"/>
    <col min="9994" max="10240" width="11.42578125" style="176"/>
    <col min="10241" max="10241" width="2.7109375" style="176" customWidth="1"/>
    <col min="10242" max="10242" width="20" style="176" customWidth="1"/>
    <col min="10243" max="10249" width="14.7109375" style="176" customWidth="1"/>
    <col min="10250" max="10496" width="11.42578125" style="176"/>
    <col min="10497" max="10497" width="2.7109375" style="176" customWidth="1"/>
    <col min="10498" max="10498" width="20" style="176" customWidth="1"/>
    <col min="10499" max="10505" width="14.7109375" style="176" customWidth="1"/>
    <col min="10506" max="10752" width="11.42578125" style="176"/>
    <col min="10753" max="10753" width="2.7109375" style="176" customWidth="1"/>
    <col min="10754" max="10754" width="20" style="176" customWidth="1"/>
    <col min="10755" max="10761" width="14.7109375" style="176" customWidth="1"/>
    <col min="10762" max="11008" width="11.42578125" style="176"/>
    <col min="11009" max="11009" width="2.7109375" style="176" customWidth="1"/>
    <col min="11010" max="11010" width="20" style="176" customWidth="1"/>
    <col min="11011" max="11017" width="14.7109375" style="176" customWidth="1"/>
    <col min="11018" max="11264" width="11.42578125" style="176"/>
    <col min="11265" max="11265" width="2.7109375" style="176" customWidth="1"/>
    <col min="11266" max="11266" width="20" style="176" customWidth="1"/>
    <col min="11267" max="11273" width="14.7109375" style="176" customWidth="1"/>
    <col min="11274" max="11520" width="11.42578125" style="176"/>
    <col min="11521" max="11521" width="2.7109375" style="176" customWidth="1"/>
    <col min="11522" max="11522" width="20" style="176" customWidth="1"/>
    <col min="11523" max="11529" width="14.7109375" style="176" customWidth="1"/>
    <col min="11530" max="11776" width="11.42578125" style="176"/>
    <col min="11777" max="11777" width="2.7109375" style="176" customWidth="1"/>
    <col min="11778" max="11778" width="20" style="176" customWidth="1"/>
    <col min="11779" max="11785" width="14.7109375" style="176" customWidth="1"/>
    <col min="11786" max="12032" width="11.42578125" style="176"/>
    <col min="12033" max="12033" width="2.7109375" style="176" customWidth="1"/>
    <col min="12034" max="12034" width="20" style="176" customWidth="1"/>
    <col min="12035" max="12041" width="14.7109375" style="176" customWidth="1"/>
    <col min="12042" max="12288" width="11.42578125" style="176"/>
    <col min="12289" max="12289" width="2.7109375" style="176" customWidth="1"/>
    <col min="12290" max="12290" width="20" style="176" customWidth="1"/>
    <col min="12291" max="12297" width="14.7109375" style="176" customWidth="1"/>
    <col min="12298" max="12544" width="11.42578125" style="176"/>
    <col min="12545" max="12545" width="2.7109375" style="176" customWidth="1"/>
    <col min="12546" max="12546" width="20" style="176" customWidth="1"/>
    <col min="12547" max="12553" width="14.7109375" style="176" customWidth="1"/>
    <col min="12554" max="12800" width="11.42578125" style="176"/>
    <col min="12801" max="12801" width="2.7109375" style="176" customWidth="1"/>
    <col min="12802" max="12802" width="20" style="176" customWidth="1"/>
    <col min="12803" max="12809" width="14.7109375" style="176" customWidth="1"/>
    <col min="12810" max="13056" width="11.42578125" style="176"/>
    <col min="13057" max="13057" width="2.7109375" style="176" customWidth="1"/>
    <col min="13058" max="13058" width="20" style="176" customWidth="1"/>
    <col min="13059" max="13065" width="14.7109375" style="176" customWidth="1"/>
    <col min="13066" max="13312" width="11.42578125" style="176"/>
    <col min="13313" max="13313" width="2.7109375" style="176" customWidth="1"/>
    <col min="13314" max="13314" width="20" style="176" customWidth="1"/>
    <col min="13315" max="13321" width="14.7109375" style="176" customWidth="1"/>
    <col min="13322" max="13568" width="11.42578125" style="176"/>
    <col min="13569" max="13569" width="2.7109375" style="176" customWidth="1"/>
    <col min="13570" max="13570" width="20" style="176" customWidth="1"/>
    <col min="13571" max="13577" width="14.7109375" style="176" customWidth="1"/>
    <col min="13578" max="13824" width="11.42578125" style="176"/>
    <col min="13825" max="13825" width="2.7109375" style="176" customWidth="1"/>
    <col min="13826" max="13826" width="20" style="176" customWidth="1"/>
    <col min="13827" max="13833" width="14.7109375" style="176" customWidth="1"/>
    <col min="13834" max="14080" width="11.42578125" style="176"/>
    <col min="14081" max="14081" width="2.7109375" style="176" customWidth="1"/>
    <col min="14082" max="14082" width="20" style="176" customWidth="1"/>
    <col min="14083" max="14089" width="14.7109375" style="176" customWidth="1"/>
    <col min="14090" max="14336" width="11.42578125" style="176"/>
    <col min="14337" max="14337" width="2.7109375" style="176" customWidth="1"/>
    <col min="14338" max="14338" width="20" style="176" customWidth="1"/>
    <col min="14339" max="14345" width="14.7109375" style="176" customWidth="1"/>
    <col min="14346" max="14592" width="11.42578125" style="176"/>
    <col min="14593" max="14593" width="2.7109375" style="176" customWidth="1"/>
    <col min="14594" max="14594" width="20" style="176" customWidth="1"/>
    <col min="14595" max="14601" width="14.7109375" style="176" customWidth="1"/>
    <col min="14602" max="14848" width="11.42578125" style="176"/>
    <col min="14849" max="14849" width="2.7109375" style="176" customWidth="1"/>
    <col min="14850" max="14850" width="20" style="176" customWidth="1"/>
    <col min="14851" max="14857" width="14.7109375" style="176" customWidth="1"/>
    <col min="14858" max="15104" width="11.42578125" style="176"/>
    <col min="15105" max="15105" width="2.7109375" style="176" customWidth="1"/>
    <col min="15106" max="15106" width="20" style="176" customWidth="1"/>
    <col min="15107" max="15113" width="14.7109375" style="176" customWidth="1"/>
    <col min="15114" max="15360" width="11.42578125" style="176"/>
    <col min="15361" max="15361" width="2.7109375" style="176" customWidth="1"/>
    <col min="15362" max="15362" width="20" style="176" customWidth="1"/>
    <col min="15363" max="15369" width="14.7109375" style="176" customWidth="1"/>
    <col min="15370" max="15616" width="11.42578125" style="176"/>
    <col min="15617" max="15617" width="2.7109375" style="176" customWidth="1"/>
    <col min="15618" max="15618" width="20" style="176" customWidth="1"/>
    <col min="15619" max="15625" width="14.7109375" style="176" customWidth="1"/>
    <col min="15626" max="15872" width="11.42578125" style="176"/>
    <col min="15873" max="15873" width="2.7109375" style="176" customWidth="1"/>
    <col min="15874" max="15874" width="20" style="176" customWidth="1"/>
    <col min="15875" max="15881" width="14.7109375" style="176" customWidth="1"/>
    <col min="15882" max="16128" width="11.42578125" style="176"/>
    <col min="16129" max="16129" width="2.7109375" style="176" customWidth="1"/>
    <col min="16130" max="16130" width="20" style="176" customWidth="1"/>
    <col min="16131" max="16137" width="14.7109375" style="176" customWidth="1"/>
    <col min="16138" max="16384" width="11.42578125" style="176"/>
  </cols>
  <sheetData>
    <row r="2" spans="1:9" ht="12.75" thickBot="1" x14ac:dyDescent="0.25"/>
    <row r="3" spans="1:9" ht="12.75" customHeight="1" x14ac:dyDescent="0.2">
      <c r="A3" s="558" t="s">
        <v>263</v>
      </c>
      <c r="B3" s="629"/>
      <c r="C3" s="270" t="s">
        <v>167</v>
      </c>
      <c r="D3" s="271" t="s">
        <v>167</v>
      </c>
      <c r="E3" s="272" t="s">
        <v>167</v>
      </c>
      <c r="G3" s="560" t="s">
        <v>168</v>
      </c>
      <c r="H3" s="560"/>
      <c r="I3" s="560"/>
    </row>
    <row r="4" spans="1:9" ht="24" x14ac:dyDescent="0.2">
      <c r="A4" s="558"/>
      <c r="B4" s="630"/>
      <c r="C4" s="273" t="s">
        <v>169</v>
      </c>
      <c r="D4" s="274" t="s">
        <v>170</v>
      </c>
      <c r="E4" s="275" t="s">
        <v>171</v>
      </c>
      <c r="G4" s="560"/>
      <c r="H4" s="560"/>
      <c r="I4" s="560"/>
    </row>
    <row r="5" spans="1:9" x14ac:dyDescent="0.2">
      <c r="A5" s="558"/>
      <c r="B5" s="276" t="s">
        <v>172</v>
      </c>
      <c r="C5" s="277">
        <v>100</v>
      </c>
      <c r="D5" s="278">
        <v>100</v>
      </c>
      <c r="E5" s="279">
        <v>30000</v>
      </c>
      <c r="G5" s="561" t="s">
        <v>241</v>
      </c>
      <c r="H5" s="562"/>
      <c r="I5" s="562"/>
    </row>
    <row r="6" spans="1:9" x14ac:dyDescent="0.2">
      <c r="A6" s="558"/>
      <c r="B6" s="276" t="s">
        <v>174</v>
      </c>
      <c r="C6" s="277">
        <v>700</v>
      </c>
      <c r="D6" s="278">
        <v>20</v>
      </c>
      <c r="E6" s="279">
        <v>30000</v>
      </c>
      <c r="G6" s="562"/>
      <c r="H6" s="562"/>
      <c r="I6" s="562"/>
    </row>
    <row r="7" spans="1:9" x14ac:dyDescent="0.2">
      <c r="A7" s="558"/>
      <c r="B7" s="276" t="s">
        <v>175</v>
      </c>
      <c r="C7" s="277">
        <v>300</v>
      </c>
      <c r="D7" s="278">
        <v>150</v>
      </c>
      <c r="E7" s="279">
        <v>1000</v>
      </c>
      <c r="G7" s="562"/>
      <c r="H7" s="562"/>
      <c r="I7" s="562"/>
    </row>
    <row r="8" spans="1:9" x14ac:dyDescent="0.2">
      <c r="A8" s="558"/>
      <c r="B8" s="276" t="s">
        <v>176</v>
      </c>
      <c r="C8" s="277">
        <v>1000</v>
      </c>
      <c r="D8" s="278">
        <v>200</v>
      </c>
      <c r="E8" s="279">
        <v>80000</v>
      </c>
      <c r="G8" s="562"/>
      <c r="H8" s="562"/>
      <c r="I8" s="562"/>
    </row>
    <row r="9" spans="1:9" x14ac:dyDescent="0.2">
      <c r="A9" s="558"/>
      <c r="B9" s="276" t="s">
        <v>177</v>
      </c>
      <c r="C9" s="277">
        <v>2900</v>
      </c>
      <c r="D9" s="278">
        <v>380</v>
      </c>
      <c r="E9" s="279">
        <v>223600</v>
      </c>
      <c r="G9" s="562"/>
      <c r="H9" s="562"/>
      <c r="I9" s="562"/>
    </row>
    <row r="10" spans="1:9" x14ac:dyDescent="0.2">
      <c r="A10" s="558"/>
      <c r="B10" s="276" t="s">
        <v>178</v>
      </c>
      <c r="C10" s="277">
        <v>2300</v>
      </c>
      <c r="D10" s="278">
        <v>420</v>
      </c>
      <c r="E10" s="279">
        <v>213900</v>
      </c>
      <c r="G10" s="562"/>
      <c r="H10" s="562"/>
      <c r="I10" s="562"/>
    </row>
    <row r="11" spans="1:9" ht="12.75" thickBot="1" x14ac:dyDescent="0.25">
      <c r="A11" s="558"/>
      <c r="B11" s="280" t="s">
        <v>179</v>
      </c>
      <c r="C11" s="281">
        <v>800</v>
      </c>
      <c r="D11" s="282">
        <v>100</v>
      </c>
      <c r="E11" s="283">
        <v>16000</v>
      </c>
      <c r="G11" s="562"/>
      <c r="H11" s="562"/>
      <c r="I11" s="562"/>
    </row>
    <row r="12" spans="1:9" ht="12.75" thickBot="1" x14ac:dyDescent="0.25">
      <c r="A12" s="558"/>
      <c r="B12" s="284"/>
      <c r="C12" s="285">
        <f>SUM(C5:C11)</f>
        <v>8100</v>
      </c>
      <c r="D12" s="286">
        <f>SUM(D5:D11)</f>
        <v>1370</v>
      </c>
      <c r="E12" s="287">
        <f>SUM(E5:E11)</f>
        <v>594500</v>
      </c>
      <c r="G12" s="562"/>
      <c r="H12" s="562"/>
      <c r="I12" s="562"/>
    </row>
    <row r="13" spans="1:9" x14ac:dyDescent="0.2">
      <c r="A13" s="558"/>
    </row>
    <row r="14" spans="1:9" ht="12.75" thickBot="1" x14ac:dyDescent="0.25">
      <c r="A14" s="558"/>
    </row>
    <row r="15" spans="1:9" ht="18" customHeight="1" x14ac:dyDescent="0.2">
      <c r="A15" s="558"/>
      <c r="B15" s="288" t="s">
        <v>180</v>
      </c>
      <c r="C15" s="289" t="s">
        <v>46</v>
      </c>
      <c r="D15" s="290" t="s">
        <v>181</v>
      </c>
      <c r="E15" s="291" t="s">
        <v>48</v>
      </c>
      <c r="F15" s="292" t="s">
        <v>49</v>
      </c>
      <c r="G15" s="290" t="s">
        <v>182</v>
      </c>
      <c r="H15" s="290" t="s">
        <v>183</v>
      </c>
      <c r="I15" s="291" t="s">
        <v>184</v>
      </c>
    </row>
    <row r="16" spans="1:9" x14ac:dyDescent="0.2">
      <c r="A16" s="558"/>
      <c r="B16" s="631" t="s">
        <v>185</v>
      </c>
      <c r="C16" s="293" t="s">
        <v>186</v>
      </c>
      <c r="D16" s="294" t="s">
        <v>187</v>
      </c>
      <c r="E16" s="295" t="s">
        <v>188</v>
      </c>
      <c r="F16" s="296" t="s">
        <v>189</v>
      </c>
      <c r="G16" s="294" t="s">
        <v>190</v>
      </c>
      <c r="H16" s="297" t="s">
        <v>191</v>
      </c>
      <c r="I16" s="298" t="s">
        <v>192</v>
      </c>
    </row>
    <row r="17" spans="1:9" ht="25.5" customHeight="1" thickBot="1" x14ac:dyDescent="0.25">
      <c r="A17" s="558"/>
      <c r="B17" s="632"/>
      <c r="C17" s="299">
        <f>C6+C7+C8+C9+C10+C11</f>
        <v>8000</v>
      </c>
      <c r="D17" s="300">
        <f>D7+D8+D9+D10+D11</f>
        <v>1250</v>
      </c>
      <c r="E17" s="301">
        <f>E8+E9+E10+E11</f>
        <v>533500</v>
      </c>
      <c r="F17" s="302">
        <v>50000</v>
      </c>
      <c r="G17" s="303">
        <v>75000</v>
      </c>
      <c r="H17" s="303">
        <v>80000</v>
      </c>
      <c r="I17" s="304">
        <f>E49</f>
        <v>729100</v>
      </c>
    </row>
    <row r="18" spans="1:9" ht="12.75" customHeight="1" x14ac:dyDescent="0.2">
      <c r="A18" s="558"/>
      <c r="B18" s="305" t="s">
        <v>193</v>
      </c>
      <c r="C18" s="633">
        <v>60000</v>
      </c>
      <c r="D18" s="635">
        <v>40000</v>
      </c>
      <c r="E18" s="637">
        <v>35000</v>
      </c>
      <c r="F18" s="633">
        <v>80000</v>
      </c>
      <c r="G18" s="635">
        <v>150000</v>
      </c>
      <c r="H18" s="635">
        <v>170000</v>
      </c>
      <c r="I18" s="637">
        <v>100000</v>
      </c>
    </row>
    <row r="19" spans="1:9" ht="12.75" customHeight="1" thickBot="1" x14ac:dyDescent="0.25">
      <c r="A19" s="558"/>
      <c r="B19" s="280" t="s">
        <v>194</v>
      </c>
      <c r="C19" s="634"/>
      <c r="D19" s="636"/>
      <c r="E19" s="638"/>
      <c r="F19" s="634"/>
      <c r="G19" s="636"/>
      <c r="H19" s="636"/>
      <c r="I19" s="638"/>
    </row>
    <row r="20" spans="1:9" x14ac:dyDescent="0.2">
      <c r="A20" s="558"/>
      <c r="B20" s="305" t="s">
        <v>195</v>
      </c>
      <c r="C20" s="639" t="s">
        <v>55</v>
      </c>
      <c r="D20" s="641">
        <f>$C$28/$C$17*$C6</f>
        <v>5250</v>
      </c>
      <c r="E20" s="643">
        <f>$C$28/$C$17*$C7</f>
        <v>2250</v>
      </c>
      <c r="F20" s="645">
        <f>$C$28/$C$17*$C8</f>
        <v>7500</v>
      </c>
      <c r="G20" s="641">
        <f>$C$28/$C$17*$C9</f>
        <v>21750</v>
      </c>
      <c r="H20" s="641">
        <f>$C$28/$C$17*$C10</f>
        <v>17250</v>
      </c>
      <c r="I20" s="643">
        <f>$C$28/$C$17*$C11</f>
        <v>6000</v>
      </c>
    </row>
    <row r="21" spans="1:9" x14ac:dyDescent="0.2">
      <c r="A21" s="558"/>
      <c r="B21" s="276" t="s">
        <v>46</v>
      </c>
      <c r="C21" s="640"/>
      <c r="D21" s="642"/>
      <c r="E21" s="644"/>
      <c r="F21" s="646"/>
      <c r="G21" s="642"/>
      <c r="H21" s="642"/>
      <c r="I21" s="644"/>
    </row>
    <row r="22" spans="1:9" x14ac:dyDescent="0.2">
      <c r="A22" s="558"/>
      <c r="B22" s="306" t="s">
        <v>195</v>
      </c>
      <c r="C22" s="648"/>
      <c r="D22" s="660" t="s">
        <v>55</v>
      </c>
      <c r="E22" s="647">
        <f>$D$28/$D$17*$D7</f>
        <v>5430</v>
      </c>
      <c r="F22" s="654">
        <f>$D$28/$D$17*$D8</f>
        <v>7240.0000000000009</v>
      </c>
      <c r="G22" s="656">
        <f>$D$28/$D$17*$D9</f>
        <v>13756.000000000002</v>
      </c>
      <c r="H22" s="656">
        <f>$D$28/$D$17*$D10</f>
        <v>15204.000000000002</v>
      </c>
      <c r="I22" s="647">
        <f>$D$28/$D$17*$D11</f>
        <v>3620.0000000000005</v>
      </c>
    </row>
    <row r="23" spans="1:9" x14ac:dyDescent="0.2">
      <c r="A23" s="558"/>
      <c r="B23" s="276" t="s">
        <v>181</v>
      </c>
      <c r="C23" s="659"/>
      <c r="D23" s="661"/>
      <c r="E23" s="644"/>
      <c r="F23" s="646"/>
      <c r="G23" s="642"/>
      <c r="H23" s="642"/>
      <c r="I23" s="644"/>
    </row>
    <row r="24" spans="1:9" x14ac:dyDescent="0.2">
      <c r="A24" s="558"/>
      <c r="B24" s="306" t="s">
        <v>195</v>
      </c>
      <c r="C24" s="648"/>
      <c r="D24" s="650"/>
      <c r="E24" s="652" t="s">
        <v>55</v>
      </c>
      <c r="F24" s="654">
        <f>$E$28/$E$17*$E8</f>
        <v>6400</v>
      </c>
      <c r="G24" s="656">
        <f>$E$28/$E$17*$E9</f>
        <v>17888</v>
      </c>
      <c r="H24" s="656">
        <f>$E$28/$E$17*$E10</f>
        <v>17112</v>
      </c>
      <c r="I24" s="647">
        <f>$E$28/$E$17*$E11</f>
        <v>1280</v>
      </c>
    </row>
    <row r="25" spans="1:9" ht="12.75" thickBot="1" x14ac:dyDescent="0.25">
      <c r="A25" s="558"/>
      <c r="B25" s="280" t="s">
        <v>48</v>
      </c>
      <c r="C25" s="649"/>
      <c r="D25" s="651"/>
      <c r="E25" s="653"/>
      <c r="F25" s="655"/>
      <c r="G25" s="657"/>
      <c r="H25" s="657"/>
      <c r="I25" s="658"/>
    </row>
    <row r="26" spans="1:9" x14ac:dyDescent="0.2">
      <c r="A26" s="558"/>
      <c r="B26" s="305" t="s">
        <v>196</v>
      </c>
      <c r="C26" s="645">
        <v>0</v>
      </c>
      <c r="D26" s="641">
        <f>D20</f>
        <v>5250</v>
      </c>
      <c r="E26" s="643">
        <f>E20+E22</f>
        <v>7680</v>
      </c>
      <c r="F26" s="664">
        <f>SUM(F20:F25)</f>
        <v>21140</v>
      </c>
      <c r="G26" s="641">
        <f>SUM(G20:G25)</f>
        <v>53394</v>
      </c>
      <c r="H26" s="641">
        <f>SUM(H20:H25)</f>
        <v>49566</v>
      </c>
      <c r="I26" s="643">
        <f>SUM(I20:I25)</f>
        <v>10900</v>
      </c>
    </row>
    <row r="27" spans="1:9" ht="12.75" thickBot="1" x14ac:dyDescent="0.25">
      <c r="A27" s="558"/>
      <c r="B27" s="280" t="s">
        <v>194</v>
      </c>
      <c r="C27" s="655"/>
      <c r="D27" s="657"/>
      <c r="E27" s="658"/>
      <c r="F27" s="666"/>
      <c r="G27" s="657"/>
      <c r="H27" s="657"/>
      <c r="I27" s="658"/>
    </row>
    <row r="28" spans="1:9" ht="12.75" customHeight="1" x14ac:dyDescent="0.2">
      <c r="A28" s="558"/>
      <c r="B28" s="662" t="s">
        <v>215</v>
      </c>
      <c r="C28" s="645">
        <f t="shared" ref="C28:I28" si="0">C18+C26</f>
        <v>60000</v>
      </c>
      <c r="D28" s="641">
        <f t="shared" si="0"/>
        <v>45250</v>
      </c>
      <c r="E28" s="643">
        <f t="shared" si="0"/>
        <v>42680</v>
      </c>
      <c r="F28" s="664">
        <f t="shared" si="0"/>
        <v>101140</v>
      </c>
      <c r="G28" s="641">
        <f t="shared" si="0"/>
        <v>203394</v>
      </c>
      <c r="H28" s="641">
        <f t="shared" si="0"/>
        <v>219566</v>
      </c>
      <c r="I28" s="643">
        <f t="shared" si="0"/>
        <v>110900</v>
      </c>
    </row>
    <row r="29" spans="1:9" x14ac:dyDescent="0.2">
      <c r="A29" s="558"/>
      <c r="B29" s="663"/>
      <c r="C29" s="646"/>
      <c r="D29" s="642"/>
      <c r="E29" s="644"/>
      <c r="F29" s="665"/>
      <c r="G29" s="642"/>
      <c r="H29" s="642"/>
      <c r="I29" s="644"/>
    </row>
    <row r="30" spans="1:9" x14ac:dyDescent="0.2">
      <c r="A30" s="558"/>
      <c r="B30" s="631" t="s">
        <v>242</v>
      </c>
      <c r="C30" s="648">
        <f t="shared" ref="C30:I30" si="1">C28/C17</f>
        <v>7.5</v>
      </c>
      <c r="D30" s="650">
        <f t="shared" si="1"/>
        <v>36.200000000000003</v>
      </c>
      <c r="E30" s="671">
        <f t="shared" si="1"/>
        <v>0.08</v>
      </c>
      <c r="F30" s="667">
        <f t="shared" si="1"/>
        <v>2.0228000000000002</v>
      </c>
      <c r="G30" s="667">
        <f t="shared" si="1"/>
        <v>2.7119200000000001</v>
      </c>
      <c r="H30" s="667">
        <f t="shared" si="1"/>
        <v>2.7445750000000002</v>
      </c>
      <c r="I30" s="669">
        <f t="shared" si="1"/>
        <v>0.15210533534494583</v>
      </c>
    </row>
    <row r="31" spans="1:9" ht="12.75" thickBot="1" x14ac:dyDescent="0.25">
      <c r="A31" s="558"/>
      <c r="B31" s="632"/>
      <c r="C31" s="649"/>
      <c r="D31" s="651"/>
      <c r="E31" s="672"/>
      <c r="F31" s="668"/>
      <c r="G31" s="668"/>
      <c r="H31" s="668"/>
      <c r="I31" s="670"/>
    </row>
    <row r="33" spans="2:9" x14ac:dyDescent="0.2">
      <c r="B33" s="410"/>
    </row>
    <row r="34" spans="2:9" x14ac:dyDescent="0.2">
      <c r="B34" s="307"/>
    </row>
    <row r="35" spans="2:9" x14ac:dyDescent="0.2">
      <c r="B35" s="307"/>
    </row>
    <row r="36" spans="2:9" ht="12" hidden="1" customHeight="1" x14ac:dyDescent="0.2">
      <c r="B36" s="307"/>
    </row>
    <row r="37" spans="2:9" ht="24" hidden="1" customHeight="1" x14ac:dyDescent="0.2">
      <c r="B37" s="307"/>
    </row>
    <row r="38" spans="2:9" ht="12" hidden="1" customHeight="1" x14ac:dyDescent="0.2">
      <c r="B38" s="308"/>
      <c r="C38" s="309"/>
      <c r="D38" s="309"/>
      <c r="E38" s="309"/>
      <c r="F38" s="309"/>
      <c r="G38" s="309"/>
      <c r="H38" s="309"/>
      <c r="I38" s="310"/>
    </row>
    <row r="39" spans="2:9" ht="12" hidden="1" customHeight="1" x14ac:dyDescent="0.2">
      <c r="B39" s="311" t="s">
        <v>189</v>
      </c>
      <c r="C39" s="312">
        <f>F17</f>
        <v>50000</v>
      </c>
      <c r="D39" s="313"/>
      <c r="E39" s="313"/>
      <c r="F39" s="313"/>
      <c r="G39" s="313"/>
      <c r="H39" s="313"/>
      <c r="I39" s="314"/>
    </row>
    <row r="40" spans="2:9" ht="12" hidden="1" customHeight="1" x14ac:dyDescent="0.2">
      <c r="B40" s="311" t="s">
        <v>203</v>
      </c>
      <c r="C40" s="315">
        <f>F28</f>
        <v>101140</v>
      </c>
      <c r="D40" s="316"/>
      <c r="E40" s="316"/>
      <c r="F40" s="313"/>
      <c r="G40" s="313"/>
      <c r="H40" s="313"/>
      <c r="I40" s="314"/>
    </row>
    <row r="41" spans="2:9" ht="12" hidden="1" customHeight="1" x14ac:dyDescent="0.2">
      <c r="B41" s="311" t="s">
        <v>204</v>
      </c>
      <c r="C41" s="313"/>
      <c r="D41" s="313"/>
      <c r="E41" s="312">
        <f>SUM(C39:C40)</f>
        <v>151140</v>
      </c>
      <c r="F41" s="313"/>
      <c r="G41" s="313"/>
      <c r="H41" s="313"/>
      <c r="I41" s="314"/>
    </row>
    <row r="42" spans="2:9" ht="12" hidden="1" customHeight="1" x14ac:dyDescent="0.2">
      <c r="B42" s="311" t="s">
        <v>205</v>
      </c>
      <c r="C42" s="312">
        <f>G17</f>
        <v>75000</v>
      </c>
      <c r="D42" s="313"/>
      <c r="E42" s="313"/>
      <c r="F42" s="313"/>
      <c r="G42" s="313"/>
      <c r="H42" s="313"/>
      <c r="I42" s="314"/>
    </row>
    <row r="43" spans="2:9" ht="12" hidden="1" customHeight="1" x14ac:dyDescent="0.2">
      <c r="B43" s="311" t="s">
        <v>206</v>
      </c>
      <c r="C43" s="315">
        <f>G28</f>
        <v>203394</v>
      </c>
      <c r="D43" s="316"/>
      <c r="E43" s="313"/>
      <c r="F43" s="313"/>
      <c r="G43" s="313"/>
      <c r="H43" s="313"/>
      <c r="I43" s="314"/>
    </row>
    <row r="44" spans="2:9" ht="12.75" hidden="1" customHeight="1" x14ac:dyDescent="0.2">
      <c r="B44" s="311" t="s">
        <v>207</v>
      </c>
      <c r="C44" s="313"/>
      <c r="D44" s="312">
        <f>SUM(C42:C43)</f>
        <v>278394</v>
      </c>
      <c r="E44" s="313"/>
      <c r="F44" s="313"/>
      <c r="G44" s="313"/>
      <c r="H44" s="313"/>
      <c r="I44" s="314"/>
    </row>
    <row r="45" spans="2:9" ht="12.75" hidden="1" customHeight="1" x14ac:dyDescent="0.2">
      <c r="B45" s="311" t="s">
        <v>208</v>
      </c>
      <c r="C45" s="312">
        <f>H17</f>
        <v>80000</v>
      </c>
      <c r="D45" s="313"/>
      <c r="E45" s="313"/>
      <c r="F45" s="313"/>
      <c r="G45" s="313"/>
      <c r="H45" s="313"/>
      <c r="I45" s="314"/>
    </row>
    <row r="46" spans="2:9" ht="12" hidden="1" customHeight="1" x14ac:dyDescent="0.2">
      <c r="B46" s="311" t="s">
        <v>209</v>
      </c>
      <c r="C46" s="315">
        <f>H28</f>
        <v>219566</v>
      </c>
      <c r="D46" s="316"/>
      <c r="E46" s="313"/>
      <c r="F46" s="313"/>
      <c r="G46" s="313"/>
      <c r="H46" s="313"/>
      <c r="I46" s="314"/>
    </row>
    <row r="47" spans="2:9" ht="12" hidden="1" customHeight="1" x14ac:dyDescent="0.2">
      <c r="B47" s="311" t="s">
        <v>210</v>
      </c>
      <c r="C47" s="313"/>
      <c r="D47" s="315">
        <f>SUM(C45:C46)</f>
        <v>299566</v>
      </c>
      <c r="E47" s="316"/>
      <c r="F47" s="313"/>
      <c r="G47" s="313"/>
      <c r="H47" s="313"/>
      <c r="I47" s="314"/>
    </row>
    <row r="48" spans="2:9" ht="12" hidden="1" customHeight="1" x14ac:dyDescent="0.2">
      <c r="B48" s="311" t="s">
        <v>211</v>
      </c>
      <c r="C48" s="313"/>
      <c r="D48" s="313"/>
      <c r="E48" s="317">
        <f>D44+D47</f>
        <v>577960</v>
      </c>
      <c r="F48" s="313"/>
      <c r="G48" s="313"/>
      <c r="H48" s="313"/>
      <c r="I48" s="314"/>
    </row>
    <row r="49" spans="2:9" ht="12" hidden="1" customHeight="1" x14ac:dyDescent="0.2">
      <c r="B49" s="311" t="s">
        <v>192</v>
      </c>
      <c r="C49" s="313"/>
      <c r="D49" s="313"/>
      <c r="E49" s="312">
        <f>SUM(E41:E48)</f>
        <v>729100</v>
      </c>
      <c r="F49" s="313"/>
      <c r="G49" s="313"/>
      <c r="H49" s="313"/>
      <c r="I49" s="314"/>
    </row>
    <row r="50" spans="2:9" ht="12.75" hidden="1" customHeight="1" x14ac:dyDescent="0.2">
      <c r="B50" s="311" t="s">
        <v>212</v>
      </c>
      <c r="C50" s="313"/>
      <c r="D50" s="313"/>
      <c r="E50" s="312">
        <f>I28</f>
        <v>110900</v>
      </c>
      <c r="F50" s="313"/>
      <c r="G50" s="313"/>
      <c r="H50" s="313"/>
      <c r="I50" s="314"/>
    </row>
    <row r="51" spans="2:9" ht="12" hidden="1" customHeight="1" x14ac:dyDescent="0.2">
      <c r="B51" s="311" t="s">
        <v>213</v>
      </c>
      <c r="C51" s="313"/>
      <c r="D51" s="313"/>
      <c r="E51" s="319">
        <f>E49+E50</f>
        <v>840000</v>
      </c>
      <c r="F51" s="313"/>
      <c r="G51" s="313"/>
      <c r="H51" s="313"/>
      <c r="I51" s="314"/>
    </row>
    <row r="52" spans="2:9" ht="12.75" hidden="1" customHeight="1" x14ac:dyDescent="0.2">
      <c r="B52" s="311"/>
      <c r="C52" s="313"/>
      <c r="D52" s="313"/>
      <c r="E52" s="313"/>
      <c r="F52" s="313"/>
      <c r="G52" s="313"/>
      <c r="H52" s="313"/>
      <c r="I52" s="314"/>
    </row>
    <row r="53" spans="2:9" ht="12.75" hidden="1" thickBot="1" x14ac:dyDescent="0.25">
      <c r="B53" s="320"/>
      <c r="C53" s="321"/>
      <c r="D53" s="321"/>
      <c r="E53" s="321"/>
      <c r="F53" s="321"/>
      <c r="G53" s="321"/>
      <c r="H53" s="321"/>
      <c r="I53" s="322"/>
    </row>
    <row r="54" spans="2:9" hidden="1" x14ac:dyDescent="0.2"/>
  </sheetData>
  <sheetProtection password="A501" sheet="1" objects="1" scenarios="1"/>
  <mergeCells count="56">
    <mergeCell ref="H30:H31"/>
    <mergeCell ref="I30:I31"/>
    <mergeCell ref="B30:B31"/>
    <mergeCell ref="C30:C31"/>
    <mergeCell ref="D30:D31"/>
    <mergeCell ref="E30:E31"/>
    <mergeCell ref="F30:F31"/>
    <mergeCell ref="G30:G31"/>
    <mergeCell ref="H22:H23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C26:C27"/>
    <mergeCell ref="D26:D27"/>
    <mergeCell ref="E26:E27"/>
    <mergeCell ref="F26:F27"/>
    <mergeCell ref="G26:G27"/>
    <mergeCell ref="H26:H27"/>
    <mergeCell ref="G20:G21"/>
    <mergeCell ref="H20:H21"/>
    <mergeCell ref="I20:I21"/>
    <mergeCell ref="I22:I23"/>
    <mergeCell ref="C24:C25"/>
    <mergeCell ref="D24:D25"/>
    <mergeCell ref="E24:E25"/>
    <mergeCell ref="F24:F25"/>
    <mergeCell ref="G24:G25"/>
    <mergeCell ref="H24:H25"/>
    <mergeCell ref="I24:I25"/>
    <mergeCell ref="C22:C23"/>
    <mergeCell ref="D22:D23"/>
    <mergeCell ref="E22:E23"/>
    <mergeCell ref="F22:F23"/>
    <mergeCell ref="G22:G23"/>
    <mergeCell ref="A3:A31"/>
    <mergeCell ref="B3:B4"/>
    <mergeCell ref="G3:I4"/>
    <mergeCell ref="G5:I12"/>
    <mergeCell ref="B16:B17"/>
    <mergeCell ref="C18:C19"/>
    <mergeCell ref="D18:D19"/>
    <mergeCell ref="E18:E19"/>
    <mergeCell ref="F18:F19"/>
    <mergeCell ref="G18:G19"/>
    <mergeCell ref="H18:H19"/>
    <mergeCell ref="I18:I19"/>
    <mergeCell ref="C20:C21"/>
    <mergeCell ref="D20:D21"/>
    <mergeCell ref="E20:E21"/>
    <mergeCell ref="F20:F21"/>
  </mergeCell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09" r:id="rId3" name="Button 1">
              <controlPr defaultSize="0" print="0" autoFill="0" autoPict="0">
                <anchor moveWithCells="1" sizeWithCells="1">
                  <from>
                    <xdr:col>6</xdr:col>
                    <xdr:colOff>9525</xdr:colOff>
                    <xdr:row>8</xdr:row>
                    <xdr:rowOff>57150</xdr:rowOff>
                  </from>
                  <to>
                    <xdr:col>8</xdr:col>
                    <xdr:colOff>76200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0" r:id="rId4" name="Button 2">
              <controlPr defaultSize="0" print="0" autoFill="0" autoPict="0">
                <anchor moveWithCells="1" sizeWithCells="1">
                  <from>
                    <xdr:col>6</xdr:col>
                    <xdr:colOff>19050</xdr:colOff>
                    <xdr:row>10</xdr:row>
                    <xdr:rowOff>133350</xdr:rowOff>
                  </from>
                  <to>
                    <xdr:col>8</xdr:col>
                    <xdr:colOff>85725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1" r:id="rId5" name="Button 3">
              <controlPr defaultSize="0" print="0" autoFill="0" autoPict="0">
                <anchor moveWithCells="1" sizeWithCells="1">
                  <from>
                    <xdr:col>8</xdr:col>
                    <xdr:colOff>152400</xdr:colOff>
                    <xdr:row>8</xdr:row>
                    <xdr:rowOff>47625</xdr:rowOff>
                  </from>
                  <to>
                    <xdr:col>9</xdr:col>
                    <xdr:colOff>0</xdr:colOff>
                    <xdr:row>12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I54"/>
  <sheetViews>
    <sheetView showGridLines="0" showRowColHeaders="0" workbookViewId="0"/>
  </sheetViews>
  <sheetFormatPr baseColWidth="10" defaultRowHeight="12" x14ac:dyDescent="0.2"/>
  <cols>
    <col min="1" max="1" width="2.7109375" style="176" customWidth="1"/>
    <col min="2" max="2" width="20" style="269" customWidth="1"/>
    <col min="3" max="9" width="14.7109375" style="176" customWidth="1"/>
    <col min="10" max="256" width="11.42578125" style="176"/>
    <col min="257" max="257" width="2.7109375" style="176" customWidth="1"/>
    <col min="258" max="258" width="20" style="176" customWidth="1"/>
    <col min="259" max="265" width="14.7109375" style="176" customWidth="1"/>
    <col min="266" max="512" width="11.42578125" style="176"/>
    <col min="513" max="513" width="2.7109375" style="176" customWidth="1"/>
    <col min="514" max="514" width="20" style="176" customWidth="1"/>
    <col min="515" max="521" width="14.7109375" style="176" customWidth="1"/>
    <col min="522" max="768" width="11.42578125" style="176"/>
    <col min="769" max="769" width="2.7109375" style="176" customWidth="1"/>
    <col min="770" max="770" width="20" style="176" customWidth="1"/>
    <col min="771" max="777" width="14.7109375" style="176" customWidth="1"/>
    <col min="778" max="1024" width="11.42578125" style="176"/>
    <col min="1025" max="1025" width="2.7109375" style="176" customWidth="1"/>
    <col min="1026" max="1026" width="20" style="176" customWidth="1"/>
    <col min="1027" max="1033" width="14.7109375" style="176" customWidth="1"/>
    <col min="1034" max="1280" width="11.42578125" style="176"/>
    <col min="1281" max="1281" width="2.7109375" style="176" customWidth="1"/>
    <col min="1282" max="1282" width="20" style="176" customWidth="1"/>
    <col min="1283" max="1289" width="14.7109375" style="176" customWidth="1"/>
    <col min="1290" max="1536" width="11.42578125" style="176"/>
    <col min="1537" max="1537" width="2.7109375" style="176" customWidth="1"/>
    <col min="1538" max="1538" width="20" style="176" customWidth="1"/>
    <col min="1539" max="1545" width="14.7109375" style="176" customWidth="1"/>
    <col min="1546" max="1792" width="11.42578125" style="176"/>
    <col min="1793" max="1793" width="2.7109375" style="176" customWidth="1"/>
    <col min="1794" max="1794" width="20" style="176" customWidth="1"/>
    <col min="1795" max="1801" width="14.7109375" style="176" customWidth="1"/>
    <col min="1802" max="2048" width="11.42578125" style="176"/>
    <col min="2049" max="2049" width="2.7109375" style="176" customWidth="1"/>
    <col min="2050" max="2050" width="20" style="176" customWidth="1"/>
    <col min="2051" max="2057" width="14.7109375" style="176" customWidth="1"/>
    <col min="2058" max="2304" width="11.42578125" style="176"/>
    <col min="2305" max="2305" width="2.7109375" style="176" customWidth="1"/>
    <col min="2306" max="2306" width="20" style="176" customWidth="1"/>
    <col min="2307" max="2313" width="14.7109375" style="176" customWidth="1"/>
    <col min="2314" max="2560" width="11.42578125" style="176"/>
    <col min="2561" max="2561" width="2.7109375" style="176" customWidth="1"/>
    <col min="2562" max="2562" width="20" style="176" customWidth="1"/>
    <col min="2563" max="2569" width="14.7109375" style="176" customWidth="1"/>
    <col min="2570" max="2816" width="11.42578125" style="176"/>
    <col min="2817" max="2817" width="2.7109375" style="176" customWidth="1"/>
    <col min="2818" max="2818" width="20" style="176" customWidth="1"/>
    <col min="2819" max="2825" width="14.7109375" style="176" customWidth="1"/>
    <col min="2826" max="3072" width="11.42578125" style="176"/>
    <col min="3073" max="3073" width="2.7109375" style="176" customWidth="1"/>
    <col min="3074" max="3074" width="20" style="176" customWidth="1"/>
    <col min="3075" max="3081" width="14.7109375" style="176" customWidth="1"/>
    <col min="3082" max="3328" width="11.42578125" style="176"/>
    <col min="3329" max="3329" width="2.7109375" style="176" customWidth="1"/>
    <col min="3330" max="3330" width="20" style="176" customWidth="1"/>
    <col min="3331" max="3337" width="14.7109375" style="176" customWidth="1"/>
    <col min="3338" max="3584" width="11.42578125" style="176"/>
    <col min="3585" max="3585" width="2.7109375" style="176" customWidth="1"/>
    <col min="3586" max="3586" width="20" style="176" customWidth="1"/>
    <col min="3587" max="3593" width="14.7109375" style="176" customWidth="1"/>
    <col min="3594" max="3840" width="11.42578125" style="176"/>
    <col min="3841" max="3841" width="2.7109375" style="176" customWidth="1"/>
    <col min="3842" max="3842" width="20" style="176" customWidth="1"/>
    <col min="3843" max="3849" width="14.7109375" style="176" customWidth="1"/>
    <col min="3850" max="4096" width="11.42578125" style="176"/>
    <col min="4097" max="4097" width="2.7109375" style="176" customWidth="1"/>
    <col min="4098" max="4098" width="20" style="176" customWidth="1"/>
    <col min="4099" max="4105" width="14.7109375" style="176" customWidth="1"/>
    <col min="4106" max="4352" width="11.42578125" style="176"/>
    <col min="4353" max="4353" width="2.7109375" style="176" customWidth="1"/>
    <col min="4354" max="4354" width="20" style="176" customWidth="1"/>
    <col min="4355" max="4361" width="14.7109375" style="176" customWidth="1"/>
    <col min="4362" max="4608" width="11.42578125" style="176"/>
    <col min="4609" max="4609" width="2.7109375" style="176" customWidth="1"/>
    <col min="4610" max="4610" width="20" style="176" customWidth="1"/>
    <col min="4611" max="4617" width="14.7109375" style="176" customWidth="1"/>
    <col min="4618" max="4864" width="11.42578125" style="176"/>
    <col min="4865" max="4865" width="2.7109375" style="176" customWidth="1"/>
    <col min="4866" max="4866" width="20" style="176" customWidth="1"/>
    <col min="4867" max="4873" width="14.7109375" style="176" customWidth="1"/>
    <col min="4874" max="5120" width="11.42578125" style="176"/>
    <col min="5121" max="5121" width="2.7109375" style="176" customWidth="1"/>
    <col min="5122" max="5122" width="20" style="176" customWidth="1"/>
    <col min="5123" max="5129" width="14.7109375" style="176" customWidth="1"/>
    <col min="5130" max="5376" width="11.42578125" style="176"/>
    <col min="5377" max="5377" width="2.7109375" style="176" customWidth="1"/>
    <col min="5378" max="5378" width="20" style="176" customWidth="1"/>
    <col min="5379" max="5385" width="14.7109375" style="176" customWidth="1"/>
    <col min="5386" max="5632" width="11.42578125" style="176"/>
    <col min="5633" max="5633" width="2.7109375" style="176" customWidth="1"/>
    <col min="5634" max="5634" width="20" style="176" customWidth="1"/>
    <col min="5635" max="5641" width="14.7109375" style="176" customWidth="1"/>
    <col min="5642" max="5888" width="11.42578125" style="176"/>
    <col min="5889" max="5889" width="2.7109375" style="176" customWidth="1"/>
    <col min="5890" max="5890" width="20" style="176" customWidth="1"/>
    <col min="5891" max="5897" width="14.7109375" style="176" customWidth="1"/>
    <col min="5898" max="6144" width="11.42578125" style="176"/>
    <col min="6145" max="6145" width="2.7109375" style="176" customWidth="1"/>
    <col min="6146" max="6146" width="20" style="176" customWidth="1"/>
    <col min="6147" max="6153" width="14.7109375" style="176" customWidth="1"/>
    <col min="6154" max="6400" width="11.42578125" style="176"/>
    <col min="6401" max="6401" width="2.7109375" style="176" customWidth="1"/>
    <col min="6402" max="6402" width="20" style="176" customWidth="1"/>
    <col min="6403" max="6409" width="14.7109375" style="176" customWidth="1"/>
    <col min="6410" max="6656" width="11.42578125" style="176"/>
    <col min="6657" max="6657" width="2.7109375" style="176" customWidth="1"/>
    <col min="6658" max="6658" width="20" style="176" customWidth="1"/>
    <col min="6659" max="6665" width="14.7109375" style="176" customWidth="1"/>
    <col min="6666" max="6912" width="11.42578125" style="176"/>
    <col min="6913" max="6913" width="2.7109375" style="176" customWidth="1"/>
    <col min="6914" max="6914" width="20" style="176" customWidth="1"/>
    <col min="6915" max="6921" width="14.7109375" style="176" customWidth="1"/>
    <col min="6922" max="7168" width="11.42578125" style="176"/>
    <col min="7169" max="7169" width="2.7109375" style="176" customWidth="1"/>
    <col min="7170" max="7170" width="20" style="176" customWidth="1"/>
    <col min="7171" max="7177" width="14.7109375" style="176" customWidth="1"/>
    <col min="7178" max="7424" width="11.42578125" style="176"/>
    <col min="7425" max="7425" width="2.7109375" style="176" customWidth="1"/>
    <col min="7426" max="7426" width="20" style="176" customWidth="1"/>
    <col min="7427" max="7433" width="14.7109375" style="176" customWidth="1"/>
    <col min="7434" max="7680" width="11.42578125" style="176"/>
    <col min="7681" max="7681" width="2.7109375" style="176" customWidth="1"/>
    <col min="7682" max="7682" width="20" style="176" customWidth="1"/>
    <col min="7683" max="7689" width="14.7109375" style="176" customWidth="1"/>
    <col min="7690" max="7936" width="11.42578125" style="176"/>
    <col min="7937" max="7937" width="2.7109375" style="176" customWidth="1"/>
    <col min="7938" max="7938" width="20" style="176" customWidth="1"/>
    <col min="7939" max="7945" width="14.7109375" style="176" customWidth="1"/>
    <col min="7946" max="8192" width="11.42578125" style="176"/>
    <col min="8193" max="8193" width="2.7109375" style="176" customWidth="1"/>
    <col min="8194" max="8194" width="20" style="176" customWidth="1"/>
    <col min="8195" max="8201" width="14.7109375" style="176" customWidth="1"/>
    <col min="8202" max="8448" width="11.42578125" style="176"/>
    <col min="8449" max="8449" width="2.7109375" style="176" customWidth="1"/>
    <col min="8450" max="8450" width="20" style="176" customWidth="1"/>
    <col min="8451" max="8457" width="14.7109375" style="176" customWidth="1"/>
    <col min="8458" max="8704" width="11.42578125" style="176"/>
    <col min="8705" max="8705" width="2.7109375" style="176" customWidth="1"/>
    <col min="8706" max="8706" width="20" style="176" customWidth="1"/>
    <col min="8707" max="8713" width="14.7109375" style="176" customWidth="1"/>
    <col min="8714" max="8960" width="11.42578125" style="176"/>
    <col min="8961" max="8961" width="2.7109375" style="176" customWidth="1"/>
    <col min="8962" max="8962" width="20" style="176" customWidth="1"/>
    <col min="8963" max="8969" width="14.7109375" style="176" customWidth="1"/>
    <col min="8970" max="9216" width="11.42578125" style="176"/>
    <col min="9217" max="9217" width="2.7109375" style="176" customWidth="1"/>
    <col min="9218" max="9218" width="20" style="176" customWidth="1"/>
    <col min="9219" max="9225" width="14.7109375" style="176" customWidth="1"/>
    <col min="9226" max="9472" width="11.42578125" style="176"/>
    <col min="9473" max="9473" width="2.7109375" style="176" customWidth="1"/>
    <col min="9474" max="9474" width="20" style="176" customWidth="1"/>
    <col min="9475" max="9481" width="14.7109375" style="176" customWidth="1"/>
    <col min="9482" max="9728" width="11.42578125" style="176"/>
    <col min="9729" max="9729" width="2.7109375" style="176" customWidth="1"/>
    <col min="9730" max="9730" width="20" style="176" customWidth="1"/>
    <col min="9731" max="9737" width="14.7109375" style="176" customWidth="1"/>
    <col min="9738" max="9984" width="11.42578125" style="176"/>
    <col min="9985" max="9985" width="2.7109375" style="176" customWidth="1"/>
    <col min="9986" max="9986" width="20" style="176" customWidth="1"/>
    <col min="9987" max="9993" width="14.7109375" style="176" customWidth="1"/>
    <col min="9994" max="10240" width="11.42578125" style="176"/>
    <col min="10241" max="10241" width="2.7109375" style="176" customWidth="1"/>
    <col min="10242" max="10242" width="20" style="176" customWidth="1"/>
    <col min="10243" max="10249" width="14.7109375" style="176" customWidth="1"/>
    <col min="10250" max="10496" width="11.42578125" style="176"/>
    <col min="10497" max="10497" width="2.7109375" style="176" customWidth="1"/>
    <col min="10498" max="10498" width="20" style="176" customWidth="1"/>
    <col min="10499" max="10505" width="14.7109375" style="176" customWidth="1"/>
    <col min="10506" max="10752" width="11.42578125" style="176"/>
    <col min="10753" max="10753" width="2.7109375" style="176" customWidth="1"/>
    <col min="10754" max="10754" width="20" style="176" customWidth="1"/>
    <col min="10755" max="10761" width="14.7109375" style="176" customWidth="1"/>
    <col min="10762" max="11008" width="11.42578125" style="176"/>
    <col min="11009" max="11009" width="2.7109375" style="176" customWidth="1"/>
    <col min="11010" max="11010" width="20" style="176" customWidth="1"/>
    <col min="11011" max="11017" width="14.7109375" style="176" customWidth="1"/>
    <col min="11018" max="11264" width="11.42578125" style="176"/>
    <col min="11265" max="11265" width="2.7109375" style="176" customWidth="1"/>
    <col min="11266" max="11266" width="20" style="176" customWidth="1"/>
    <col min="11267" max="11273" width="14.7109375" style="176" customWidth="1"/>
    <col min="11274" max="11520" width="11.42578125" style="176"/>
    <col min="11521" max="11521" width="2.7109375" style="176" customWidth="1"/>
    <col min="11522" max="11522" width="20" style="176" customWidth="1"/>
    <col min="11523" max="11529" width="14.7109375" style="176" customWidth="1"/>
    <col min="11530" max="11776" width="11.42578125" style="176"/>
    <col min="11777" max="11777" width="2.7109375" style="176" customWidth="1"/>
    <col min="11778" max="11778" width="20" style="176" customWidth="1"/>
    <col min="11779" max="11785" width="14.7109375" style="176" customWidth="1"/>
    <col min="11786" max="12032" width="11.42578125" style="176"/>
    <col min="12033" max="12033" width="2.7109375" style="176" customWidth="1"/>
    <col min="12034" max="12034" width="20" style="176" customWidth="1"/>
    <col min="12035" max="12041" width="14.7109375" style="176" customWidth="1"/>
    <col min="12042" max="12288" width="11.42578125" style="176"/>
    <col min="12289" max="12289" width="2.7109375" style="176" customWidth="1"/>
    <col min="12290" max="12290" width="20" style="176" customWidth="1"/>
    <col min="12291" max="12297" width="14.7109375" style="176" customWidth="1"/>
    <col min="12298" max="12544" width="11.42578125" style="176"/>
    <col min="12545" max="12545" width="2.7109375" style="176" customWidth="1"/>
    <col min="12546" max="12546" width="20" style="176" customWidth="1"/>
    <col min="12547" max="12553" width="14.7109375" style="176" customWidth="1"/>
    <col min="12554" max="12800" width="11.42578125" style="176"/>
    <col min="12801" max="12801" width="2.7109375" style="176" customWidth="1"/>
    <col min="12802" max="12802" width="20" style="176" customWidth="1"/>
    <col min="12803" max="12809" width="14.7109375" style="176" customWidth="1"/>
    <col min="12810" max="13056" width="11.42578125" style="176"/>
    <col min="13057" max="13057" width="2.7109375" style="176" customWidth="1"/>
    <col min="13058" max="13058" width="20" style="176" customWidth="1"/>
    <col min="13059" max="13065" width="14.7109375" style="176" customWidth="1"/>
    <col min="13066" max="13312" width="11.42578125" style="176"/>
    <col min="13313" max="13313" width="2.7109375" style="176" customWidth="1"/>
    <col min="13314" max="13314" width="20" style="176" customWidth="1"/>
    <col min="13315" max="13321" width="14.7109375" style="176" customWidth="1"/>
    <col min="13322" max="13568" width="11.42578125" style="176"/>
    <col min="13569" max="13569" width="2.7109375" style="176" customWidth="1"/>
    <col min="13570" max="13570" width="20" style="176" customWidth="1"/>
    <col min="13571" max="13577" width="14.7109375" style="176" customWidth="1"/>
    <col min="13578" max="13824" width="11.42578125" style="176"/>
    <col min="13825" max="13825" width="2.7109375" style="176" customWidth="1"/>
    <col min="13826" max="13826" width="20" style="176" customWidth="1"/>
    <col min="13827" max="13833" width="14.7109375" style="176" customWidth="1"/>
    <col min="13834" max="14080" width="11.42578125" style="176"/>
    <col min="14081" max="14081" width="2.7109375" style="176" customWidth="1"/>
    <col min="14082" max="14082" width="20" style="176" customWidth="1"/>
    <col min="14083" max="14089" width="14.7109375" style="176" customWidth="1"/>
    <col min="14090" max="14336" width="11.42578125" style="176"/>
    <col min="14337" max="14337" width="2.7109375" style="176" customWidth="1"/>
    <col min="14338" max="14338" width="20" style="176" customWidth="1"/>
    <col min="14339" max="14345" width="14.7109375" style="176" customWidth="1"/>
    <col min="14346" max="14592" width="11.42578125" style="176"/>
    <col min="14593" max="14593" width="2.7109375" style="176" customWidth="1"/>
    <col min="14594" max="14594" width="20" style="176" customWidth="1"/>
    <col min="14595" max="14601" width="14.7109375" style="176" customWidth="1"/>
    <col min="14602" max="14848" width="11.42578125" style="176"/>
    <col min="14849" max="14849" width="2.7109375" style="176" customWidth="1"/>
    <col min="14850" max="14850" width="20" style="176" customWidth="1"/>
    <col min="14851" max="14857" width="14.7109375" style="176" customWidth="1"/>
    <col min="14858" max="15104" width="11.42578125" style="176"/>
    <col min="15105" max="15105" width="2.7109375" style="176" customWidth="1"/>
    <col min="15106" max="15106" width="20" style="176" customWidth="1"/>
    <col min="15107" max="15113" width="14.7109375" style="176" customWidth="1"/>
    <col min="15114" max="15360" width="11.42578125" style="176"/>
    <col min="15361" max="15361" width="2.7109375" style="176" customWidth="1"/>
    <col min="15362" max="15362" width="20" style="176" customWidth="1"/>
    <col min="15363" max="15369" width="14.7109375" style="176" customWidth="1"/>
    <col min="15370" max="15616" width="11.42578125" style="176"/>
    <col min="15617" max="15617" width="2.7109375" style="176" customWidth="1"/>
    <col min="15618" max="15618" width="20" style="176" customWidth="1"/>
    <col min="15619" max="15625" width="14.7109375" style="176" customWidth="1"/>
    <col min="15626" max="15872" width="11.42578125" style="176"/>
    <col min="15873" max="15873" width="2.7109375" style="176" customWidth="1"/>
    <col min="15874" max="15874" width="20" style="176" customWidth="1"/>
    <col min="15875" max="15881" width="14.7109375" style="176" customWidth="1"/>
    <col min="15882" max="16128" width="11.42578125" style="176"/>
    <col min="16129" max="16129" width="2.7109375" style="176" customWidth="1"/>
    <col min="16130" max="16130" width="20" style="176" customWidth="1"/>
    <col min="16131" max="16137" width="14.7109375" style="176" customWidth="1"/>
    <col min="16138" max="16384" width="11.42578125" style="176"/>
  </cols>
  <sheetData>
    <row r="2" spans="1:9" ht="12.75" thickBot="1" x14ac:dyDescent="0.25"/>
    <row r="3" spans="1:9" x14ac:dyDescent="0.2">
      <c r="A3" s="673" t="s">
        <v>263</v>
      </c>
      <c r="B3" s="629"/>
      <c r="C3" s="270" t="s">
        <v>167</v>
      </c>
      <c r="D3" s="271" t="s">
        <v>167</v>
      </c>
      <c r="E3" s="272" t="s">
        <v>167</v>
      </c>
      <c r="G3" s="560" t="s">
        <v>168</v>
      </c>
      <c r="H3" s="560"/>
      <c r="I3" s="560"/>
    </row>
    <row r="4" spans="1:9" ht="24" x14ac:dyDescent="0.2">
      <c r="A4" s="674"/>
      <c r="B4" s="630"/>
      <c r="C4" s="273" t="s">
        <v>169</v>
      </c>
      <c r="D4" s="274" t="s">
        <v>170</v>
      </c>
      <c r="E4" s="275" t="s">
        <v>171</v>
      </c>
      <c r="G4" s="560"/>
      <c r="H4" s="560"/>
      <c r="I4" s="560"/>
    </row>
    <row r="5" spans="1:9" x14ac:dyDescent="0.2">
      <c r="A5" s="674"/>
      <c r="B5" s="276" t="s">
        <v>172</v>
      </c>
      <c r="C5" s="332">
        <f>'150'!C5</f>
        <v>100</v>
      </c>
      <c r="D5" s="333">
        <f>'150'!D5</f>
        <v>100</v>
      </c>
      <c r="E5" s="334">
        <f>'150'!E5</f>
        <v>30000</v>
      </c>
      <c r="G5" s="561" t="s">
        <v>243</v>
      </c>
      <c r="H5" s="562"/>
      <c r="I5" s="562"/>
    </row>
    <row r="6" spans="1:9" x14ac:dyDescent="0.2">
      <c r="A6" s="674"/>
      <c r="B6" s="276" t="s">
        <v>174</v>
      </c>
      <c r="C6" s="332">
        <f>'150'!C6</f>
        <v>700</v>
      </c>
      <c r="D6" s="333">
        <f>'150'!D6</f>
        <v>20</v>
      </c>
      <c r="E6" s="334">
        <f>'150'!E6</f>
        <v>30000</v>
      </c>
      <c r="G6" s="562"/>
      <c r="H6" s="562"/>
      <c r="I6" s="562"/>
    </row>
    <row r="7" spans="1:9" x14ac:dyDescent="0.2">
      <c r="A7" s="674"/>
      <c r="B7" s="276" t="s">
        <v>175</v>
      </c>
      <c r="C7" s="332">
        <f>'150'!C7</f>
        <v>300</v>
      </c>
      <c r="D7" s="333">
        <f>'150'!D7</f>
        <v>150</v>
      </c>
      <c r="E7" s="334">
        <f>'150'!E7</f>
        <v>1000</v>
      </c>
      <c r="G7" s="562"/>
      <c r="H7" s="562"/>
      <c r="I7" s="562"/>
    </row>
    <row r="8" spans="1:9" x14ac:dyDescent="0.2">
      <c r="A8" s="674"/>
      <c r="B8" s="276" t="s">
        <v>176</v>
      </c>
      <c r="C8" s="332">
        <f>'150'!C8</f>
        <v>1000</v>
      </c>
      <c r="D8" s="333">
        <f>'150'!D8</f>
        <v>200</v>
      </c>
      <c r="E8" s="334">
        <f>'150'!E8</f>
        <v>80000</v>
      </c>
      <c r="G8" s="562"/>
      <c r="H8" s="562"/>
      <c r="I8" s="562"/>
    </row>
    <row r="9" spans="1:9" x14ac:dyDescent="0.2">
      <c r="A9" s="674"/>
      <c r="B9" s="276" t="s">
        <v>177</v>
      </c>
      <c r="C9" s="332">
        <f>'150'!C9</f>
        <v>2900</v>
      </c>
      <c r="D9" s="333">
        <f>'150'!D9</f>
        <v>380</v>
      </c>
      <c r="E9" s="334">
        <f>'150'!E9</f>
        <v>223600</v>
      </c>
      <c r="G9" s="562"/>
      <c r="H9" s="562"/>
      <c r="I9" s="562"/>
    </row>
    <row r="10" spans="1:9" x14ac:dyDescent="0.2">
      <c r="A10" s="674"/>
      <c r="B10" s="276" t="s">
        <v>178</v>
      </c>
      <c r="C10" s="332">
        <f>'150'!C10</f>
        <v>2300</v>
      </c>
      <c r="D10" s="333">
        <f>'150'!D10</f>
        <v>420</v>
      </c>
      <c r="E10" s="334">
        <f>'150'!E10</f>
        <v>213900</v>
      </c>
      <c r="G10" s="562"/>
      <c r="H10" s="562"/>
      <c r="I10" s="562"/>
    </row>
    <row r="11" spans="1:9" ht="12.75" thickBot="1" x14ac:dyDescent="0.25">
      <c r="A11" s="674"/>
      <c r="B11" s="280" t="s">
        <v>179</v>
      </c>
      <c r="C11" s="335">
        <f>'150'!C11</f>
        <v>800</v>
      </c>
      <c r="D11" s="336">
        <f>'150'!D11</f>
        <v>100</v>
      </c>
      <c r="E11" s="337">
        <f>'150'!E11</f>
        <v>16000</v>
      </c>
      <c r="G11" s="562"/>
      <c r="H11" s="562"/>
      <c r="I11" s="562"/>
    </row>
    <row r="12" spans="1:9" ht="12.75" thickBot="1" x14ac:dyDescent="0.25">
      <c r="A12" s="674"/>
      <c r="B12" s="284"/>
      <c r="C12" s="285">
        <f>SUM(C5:C11)</f>
        <v>8100</v>
      </c>
      <c r="D12" s="286">
        <f>SUM(D5:D11)</f>
        <v>1370</v>
      </c>
      <c r="E12" s="287">
        <f>SUM(E5:E11)</f>
        <v>594500</v>
      </c>
      <c r="G12" s="562"/>
      <c r="H12" s="562"/>
      <c r="I12" s="562"/>
    </row>
    <row r="13" spans="1:9" x14ac:dyDescent="0.2">
      <c r="A13" s="674"/>
    </row>
    <row r="14" spans="1:9" ht="12.75" thickBot="1" x14ac:dyDescent="0.25">
      <c r="A14" s="674"/>
    </row>
    <row r="15" spans="1:9" ht="18" customHeight="1" x14ac:dyDescent="0.2">
      <c r="A15" s="674"/>
      <c r="B15" s="288" t="s">
        <v>180</v>
      </c>
      <c r="C15" s="289" t="s">
        <v>46</v>
      </c>
      <c r="D15" s="290" t="s">
        <v>181</v>
      </c>
      <c r="E15" s="291" t="s">
        <v>48</v>
      </c>
      <c r="F15" s="292" t="s">
        <v>49</v>
      </c>
      <c r="G15" s="290" t="s">
        <v>182</v>
      </c>
      <c r="H15" s="290" t="s">
        <v>183</v>
      </c>
      <c r="I15" s="291" t="s">
        <v>184</v>
      </c>
    </row>
    <row r="16" spans="1:9" x14ac:dyDescent="0.2">
      <c r="A16" s="674"/>
      <c r="B16" s="631" t="s">
        <v>185</v>
      </c>
      <c r="C16" s="293" t="s">
        <v>186</v>
      </c>
      <c r="D16" s="294" t="s">
        <v>187</v>
      </c>
      <c r="E16" s="295" t="s">
        <v>188</v>
      </c>
      <c r="F16" s="296" t="s">
        <v>189</v>
      </c>
      <c r="G16" s="294" t="s">
        <v>190</v>
      </c>
      <c r="H16" s="297" t="s">
        <v>191</v>
      </c>
      <c r="I16" s="298" t="s">
        <v>192</v>
      </c>
    </row>
    <row r="17" spans="1:9" ht="25.5" customHeight="1" thickBot="1" x14ac:dyDescent="0.25">
      <c r="A17" s="674"/>
      <c r="B17" s="632"/>
      <c r="C17" s="299"/>
      <c r="D17" s="300"/>
      <c r="E17" s="301"/>
      <c r="F17" s="369">
        <f>'150'!F17</f>
        <v>50000</v>
      </c>
      <c r="G17" s="370">
        <f>'150'!G17</f>
        <v>75000</v>
      </c>
      <c r="H17" s="370">
        <f>'150'!H17</f>
        <v>80000</v>
      </c>
      <c r="I17" s="411"/>
    </row>
    <row r="18" spans="1:9" ht="12.75" customHeight="1" x14ac:dyDescent="0.2">
      <c r="A18" s="674"/>
      <c r="B18" s="305" t="s">
        <v>193</v>
      </c>
      <c r="C18" s="675">
        <f>'150'!C18:C19</f>
        <v>60000</v>
      </c>
      <c r="D18" s="677">
        <f>'150'!D18:D19</f>
        <v>40000</v>
      </c>
      <c r="E18" s="679">
        <f>'150'!E18:E19</f>
        <v>35000</v>
      </c>
      <c r="F18" s="681">
        <f>'150'!F18:F19</f>
        <v>80000</v>
      </c>
      <c r="G18" s="677">
        <f>'150'!G18:G19</f>
        <v>150000</v>
      </c>
      <c r="H18" s="677">
        <f>'150'!H18:H19</f>
        <v>170000</v>
      </c>
      <c r="I18" s="679">
        <f>'150'!I18:I19</f>
        <v>100000</v>
      </c>
    </row>
    <row r="19" spans="1:9" ht="12.75" thickBot="1" x14ac:dyDescent="0.25">
      <c r="A19" s="674"/>
      <c r="B19" s="280" t="s">
        <v>194</v>
      </c>
      <c r="C19" s="676"/>
      <c r="D19" s="678"/>
      <c r="E19" s="680"/>
      <c r="F19" s="682"/>
      <c r="G19" s="678"/>
      <c r="H19" s="678"/>
      <c r="I19" s="680"/>
    </row>
    <row r="20" spans="1:9" x14ac:dyDescent="0.2">
      <c r="A20" s="674"/>
      <c r="B20" s="305" t="s">
        <v>195</v>
      </c>
      <c r="C20" s="639" t="s">
        <v>55</v>
      </c>
      <c r="D20" s="641"/>
      <c r="E20" s="643"/>
      <c r="F20" s="645"/>
      <c r="G20" s="641"/>
      <c r="H20" s="641"/>
      <c r="I20" s="643"/>
    </row>
    <row r="21" spans="1:9" x14ac:dyDescent="0.2">
      <c r="A21" s="674"/>
      <c r="B21" s="276" t="s">
        <v>46</v>
      </c>
      <c r="C21" s="640"/>
      <c r="D21" s="642"/>
      <c r="E21" s="644"/>
      <c r="F21" s="646"/>
      <c r="G21" s="642"/>
      <c r="H21" s="642"/>
      <c r="I21" s="644"/>
    </row>
    <row r="22" spans="1:9" x14ac:dyDescent="0.2">
      <c r="A22" s="674"/>
      <c r="B22" s="306" t="s">
        <v>195</v>
      </c>
      <c r="C22" s="648"/>
      <c r="D22" s="660" t="s">
        <v>55</v>
      </c>
      <c r="E22" s="647"/>
      <c r="F22" s="654"/>
      <c r="G22" s="656"/>
      <c r="H22" s="656"/>
      <c r="I22" s="647"/>
    </row>
    <row r="23" spans="1:9" x14ac:dyDescent="0.2">
      <c r="A23" s="674"/>
      <c r="B23" s="276" t="s">
        <v>181</v>
      </c>
      <c r="C23" s="659"/>
      <c r="D23" s="661"/>
      <c r="E23" s="644"/>
      <c r="F23" s="646"/>
      <c r="G23" s="642"/>
      <c r="H23" s="642"/>
      <c r="I23" s="644"/>
    </row>
    <row r="24" spans="1:9" x14ac:dyDescent="0.2">
      <c r="A24" s="674"/>
      <c r="B24" s="306" t="s">
        <v>195</v>
      </c>
      <c r="C24" s="648"/>
      <c r="D24" s="650"/>
      <c r="E24" s="652" t="s">
        <v>55</v>
      </c>
      <c r="F24" s="654"/>
      <c r="G24" s="656"/>
      <c r="H24" s="656"/>
      <c r="I24" s="647"/>
    </row>
    <row r="25" spans="1:9" ht="12.75" thickBot="1" x14ac:dyDescent="0.25">
      <c r="A25" s="674"/>
      <c r="B25" s="280" t="s">
        <v>48</v>
      </c>
      <c r="C25" s="649"/>
      <c r="D25" s="651"/>
      <c r="E25" s="653"/>
      <c r="F25" s="655"/>
      <c r="G25" s="657"/>
      <c r="H25" s="657"/>
      <c r="I25" s="658"/>
    </row>
    <row r="26" spans="1:9" x14ac:dyDescent="0.2">
      <c r="A26" s="674"/>
      <c r="B26" s="305" t="s">
        <v>196</v>
      </c>
      <c r="C26" s="645"/>
      <c r="D26" s="641"/>
      <c r="E26" s="643"/>
      <c r="F26" s="664"/>
      <c r="G26" s="641"/>
      <c r="H26" s="641"/>
      <c r="I26" s="643"/>
    </row>
    <row r="27" spans="1:9" ht="12.75" thickBot="1" x14ac:dyDescent="0.25">
      <c r="A27" s="674"/>
      <c r="B27" s="280" t="s">
        <v>194</v>
      </c>
      <c r="C27" s="655"/>
      <c r="D27" s="657"/>
      <c r="E27" s="658"/>
      <c r="F27" s="666"/>
      <c r="G27" s="657"/>
      <c r="H27" s="657"/>
      <c r="I27" s="658"/>
    </row>
    <row r="28" spans="1:9" ht="12.75" customHeight="1" x14ac:dyDescent="0.2">
      <c r="A28" s="674"/>
      <c r="B28" s="662" t="s">
        <v>215</v>
      </c>
      <c r="C28" s="645"/>
      <c r="D28" s="641"/>
      <c r="E28" s="643"/>
      <c r="F28" s="664"/>
      <c r="G28" s="641"/>
      <c r="H28" s="641"/>
      <c r="I28" s="643"/>
    </row>
    <row r="29" spans="1:9" x14ac:dyDescent="0.2">
      <c r="A29" s="674"/>
      <c r="B29" s="663"/>
      <c r="C29" s="646"/>
      <c r="D29" s="642"/>
      <c r="E29" s="644"/>
      <c r="F29" s="665"/>
      <c r="G29" s="642"/>
      <c r="H29" s="642"/>
      <c r="I29" s="644"/>
    </row>
    <row r="30" spans="1:9" x14ac:dyDescent="0.2">
      <c r="A30" s="674"/>
      <c r="B30" s="631" t="s">
        <v>242</v>
      </c>
      <c r="C30" s="648"/>
      <c r="D30" s="650"/>
      <c r="E30" s="671"/>
      <c r="F30" s="667"/>
      <c r="G30" s="667"/>
      <c r="H30" s="667"/>
      <c r="I30" s="669"/>
    </row>
    <row r="31" spans="1:9" ht="12.75" thickBot="1" x14ac:dyDescent="0.25">
      <c r="A31" s="674"/>
      <c r="B31" s="632"/>
      <c r="C31" s="649"/>
      <c r="D31" s="651"/>
      <c r="E31" s="672"/>
      <c r="F31" s="668"/>
      <c r="G31" s="668"/>
      <c r="H31" s="668"/>
      <c r="I31" s="670"/>
    </row>
    <row r="34" spans="2:9" x14ac:dyDescent="0.2">
      <c r="B34" s="307"/>
    </row>
    <row r="35" spans="2:9" x14ac:dyDescent="0.2">
      <c r="B35" s="307"/>
    </row>
    <row r="36" spans="2:9" x14ac:dyDescent="0.2">
      <c r="B36" s="307"/>
    </row>
    <row r="37" spans="2:9" ht="12" hidden="1" customHeight="1" x14ac:dyDescent="0.2">
      <c r="B37" s="307"/>
    </row>
    <row r="38" spans="2:9" ht="24" hidden="1" customHeight="1" x14ac:dyDescent="0.2">
      <c r="B38" s="308"/>
      <c r="C38" s="309"/>
      <c r="D38" s="309"/>
      <c r="E38" s="309"/>
      <c r="F38" s="309"/>
      <c r="G38" s="309"/>
      <c r="H38" s="309"/>
      <c r="I38" s="310"/>
    </row>
    <row r="39" spans="2:9" ht="12" hidden="1" customHeight="1" x14ac:dyDescent="0.2">
      <c r="B39" s="311" t="s">
        <v>189</v>
      </c>
      <c r="C39" s="312">
        <f>F17</f>
        <v>50000</v>
      </c>
      <c r="D39" s="313"/>
      <c r="E39" s="313"/>
      <c r="F39" s="313"/>
      <c r="G39" s="313"/>
      <c r="H39" s="313"/>
      <c r="I39" s="314"/>
    </row>
    <row r="40" spans="2:9" ht="12" hidden="1" customHeight="1" x14ac:dyDescent="0.2">
      <c r="B40" s="311" t="s">
        <v>203</v>
      </c>
      <c r="C40" s="315">
        <f>F28</f>
        <v>0</v>
      </c>
      <c r="D40" s="316"/>
      <c r="E40" s="316"/>
      <c r="F40" s="313"/>
      <c r="G40" s="313"/>
      <c r="H40" s="313"/>
      <c r="I40" s="314"/>
    </row>
    <row r="41" spans="2:9" ht="12" hidden="1" customHeight="1" x14ac:dyDescent="0.2">
      <c r="B41" s="311" t="s">
        <v>204</v>
      </c>
      <c r="C41" s="313"/>
      <c r="D41" s="313"/>
      <c r="E41" s="312">
        <f>SUM(C39:C40)</f>
        <v>50000</v>
      </c>
      <c r="F41" s="313"/>
      <c r="G41" s="313"/>
      <c r="H41" s="313"/>
      <c r="I41" s="314"/>
    </row>
    <row r="42" spans="2:9" ht="12" hidden="1" customHeight="1" x14ac:dyDescent="0.2">
      <c r="B42" s="311" t="s">
        <v>205</v>
      </c>
      <c r="C42" s="312">
        <f>G17</f>
        <v>75000</v>
      </c>
      <c r="D42" s="313"/>
      <c r="E42" s="313"/>
      <c r="F42" s="313"/>
      <c r="G42" s="313"/>
      <c r="H42" s="313"/>
      <c r="I42" s="314"/>
    </row>
    <row r="43" spans="2:9" ht="12" hidden="1" customHeight="1" x14ac:dyDescent="0.2">
      <c r="B43" s="311" t="s">
        <v>206</v>
      </c>
      <c r="C43" s="315">
        <f>G28</f>
        <v>0</v>
      </c>
      <c r="D43" s="316"/>
      <c r="E43" s="313"/>
      <c r="F43" s="313"/>
      <c r="G43" s="313"/>
      <c r="H43" s="313"/>
      <c r="I43" s="314"/>
    </row>
    <row r="44" spans="2:9" ht="12" hidden="1" customHeight="1" x14ac:dyDescent="0.2">
      <c r="B44" s="311" t="s">
        <v>207</v>
      </c>
      <c r="C44" s="313"/>
      <c r="D44" s="312">
        <f>SUM(C42:C43)</f>
        <v>75000</v>
      </c>
      <c r="E44" s="313"/>
      <c r="F44" s="313"/>
      <c r="G44" s="313"/>
      <c r="H44" s="313"/>
      <c r="I44" s="314"/>
    </row>
    <row r="45" spans="2:9" ht="12.75" hidden="1" customHeight="1" x14ac:dyDescent="0.2">
      <c r="B45" s="311" t="s">
        <v>208</v>
      </c>
      <c r="C45" s="312">
        <f>H17</f>
        <v>80000</v>
      </c>
      <c r="D45" s="313"/>
      <c r="E45" s="313"/>
      <c r="F45" s="313"/>
      <c r="G45" s="313"/>
      <c r="H45" s="313"/>
      <c r="I45" s="314"/>
    </row>
    <row r="46" spans="2:9" ht="12.75" hidden="1" customHeight="1" x14ac:dyDescent="0.2">
      <c r="B46" s="311" t="s">
        <v>209</v>
      </c>
      <c r="C46" s="315">
        <f>H28</f>
        <v>0</v>
      </c>
      <c r="D46" s="316"/>
      <c r="E46" s="313"/>
      <c r="F46" s="313"/>
      <c r="G46" s="313"/>
      <c r="H46" s="313"/>
      <c r="I46" s="314"/>
    </row>
    <row r="47" spans="2:9" ht="12" hidden="1" customHeight="1" x14ac:dyDescent="0.2">
      <c r="B47" s="311" t="s">
        <v>210</v>
      </c>
      <c r="C47" s="313"/>
      <c r="D47" s="315">
        <f>SUM(C45:C46)</f>
        <v>80000</v>
      </c>
      <c r="E47" s="316"/>
      <c r="F47" s="313"/>
      <c r="G47" s="313"/>
      <c r="H47" s="313"/>
      <c r="I47" s="314"/>
    </row>
    <row r="48" spans="2:9" ht="12" hidden="1" customHeight="1" x14ac:dyDescent="0.2">
      <c r="B48" s="311" t="s">
        <v>211</v>
      </c>
      <c r="C48" s="313"/>
      <c r="D48" s="313"/>
      <c r="E48" s="317">
        <f>D44+D47</f>
        <v>155000</v>
      </c>
      <c r="F48" s="313"/>
      <c r="G48" s="313"/>
      <c r="H48" s="313"/>
      <c r="I48" s="314"/>
    </row>
    <row r="49" spans="2:9" ht="12" hidden="1" customHeight="1" x14ac:dyDescent="0.2">
      <c r="B49" s="311" t="s">
        <v>192</v>
      </c>
      <c r="C49" s="313"/>
      <c r="D49" s="313"/>
      <c r="E49" s="312">
        <f>SUM(E41:E48)</f>
        <v>205000</v>
      </c>
      <c r="F49" s="313"/>
      <c r="G49" s="313"/>
      <c r="H49" s="313"/>
      <c r="I49" s="314"/>
    </row>
    <row r="50" spans="2:9" ht="12" hidden="1" customHeight="1" x14ac:dyDescent="0.2">
      <c r="B50" s="311" t="s">
        <v>212</v>
      </c>
      <c r="C50" s="313"/>
      <c r="D50" s="313"/>
      <c r="E50" s="312">
        <f>I28</f>
        <v>0</v>
      </c>
      <c r="F50" s="313"/>
      <c r="G50" s="313"/>
      <c r="H50" s="313"/>
      <c r="I50" s="314"/>
    </row>
    <row r="51" spans="2:9" ht="12.75" hidden="1" customHeight="1" x14ac:dyDescent="0.2">
      <c r="B51" s="311" t="s">
        <v>213</v>
      </c>
      <c r="C51" s="313"/>
      <c r="D51" s="313"/>
      <c r="E51" s="319">
        <f>E49+E50</f>
        <v>205000</v>
      </c>
      <c r="F51" s="313"/>
      <c r="G51" s="313"/>
      <c r="H51" s="313"/>
      <c r="I51" s="314"/>
    </row>
    <row r="52" spans="2:9" ht="12" hidden="1" customHeight="1" x14ac:dyDescent="0.2">
      <c r="B52" s="311"/>
      <c r="C52" s="313"/>
      <c r="D52" s="313"/>
      <c r="E52" s="313"/>
      <c r="F52" s="313"/>
      <c r="G52" s="313"/>
      <c r="H52" s="313"/>
      <c r="I52" s="314"/>
    </row>
    <row r="53" spans="2:9" ht="12.75" hidden="1" thickBot="1" x14ac:dyDescent="0.25">
      <c r="B53" s="320"/>
      <c r="C53" s="321"/>
      <c r="D53" s="321"/>
      <c r="E53" s="321"/>
      <c r="F53" s="321"/>
      <c r="G53" s="321"/>
      <c r="H53" s="321"/>
      <c r="I53" s="322"/>
    </row>
    <row r="54" spans="2:9" hidden="1" x14ac:dyDescent="0.2"/>
  </sheetData>
  <sheetProtection password="A501" sheet="1" objects="1" scenarios="1"/>
  <mergeCells count="56">
    <mergeCell ref="H30:H31"/>
    <mergeCell ref="I30:I31"/>
    <mergeCell ref="B30:B31"/>
    <mergeCell ref="C30:C31"/>
    <mergeCell ref="D30:D31"/>
    <mergeCell ref="E30:E31"/>
    <mergeCell ref="F30:F31"/>
    <mergeCell ref="G30:G31"/>
    <mergeCell ref="H22:H23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C26:C27"/>
    <mergeCell ref="D26:D27"/>
    <mergeCell ref="E26:E27"/>
    <mergeCell ref="F26:F27"/>
    <mergeCell ref="G26:G27"/>
    <mergeCell ref="H26:H27"/>
    <mergeCell ref="G20:G21"/>
    <mergeCell ref="H20:H21"/>
    <mergeCell ref="I20:I21"/>
    <mergeCell ref="I22:I23"/>
    <mergeCell ref="C24:C25"/>
    <mergeCell ref="D24:D25"/>
    <mergeCell ref="E24:E25"/>
    <mergeCell ref="F24:F25"/>
    <mergeCell ref="G24:G25"/>
    <mergeCell ref="H24:H25"/>
    <mergeCell ref="I24:I25"/>
    <mergeCell ref="C22:C23"/>
    <mergeCell ref="D22:D23"/>
    <mergeCell ref="E22:E23"/>
    <mergeCell ref="F22:F23"/>
    <mergeCell ref="G22:G23"/>
    <mergeCell ref="A3:A31"/>
    <mergeCell ref="B3:B4"/>
    <mergeCell ref="G3:I4"/>
    <mergeCell ref="G5:I12"/>
    <mergeCell ref="B16:B17"/>
    <mergeCell ref="C18:C19"/>
    <mergeCell ref="D18:D19"/>
    <mergeCell ref="E18:E19"/>
    <mergeCell ref="F18:F19"/>
    <mergeCell ref="G18:G19"/>
    <mergeCell ref="H18:H19"/>
    <mergeCell ref="I18:I19"/>
    <mergeCell ref="C20:C21"/>
    <mergeCell ref="D20:D21"/>
    <mergeCell ref="E20:E21"/>
    <mergeCell ref="F20:F21"/>
  </mergeCell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3" r:id="rId3" name="Button 1">
              <controlPr defaultSize="0" print="0" autoFill="0" autoPict="0">
                <anchor moveWithCells="1" sizeWithCells="1">
                  <from>
                    <xdr:col>6</xdr:col>
                    <xdr:colOff>9525</xdr:colOff>
                    <xdr:row>8</xdr:row>
                    <xdr:rowOff>57150</xdr:rowOff>
                  </from>
                  <to>
                    <xdr:col>8</xdr:col>
                    <xdr:colOff>76200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4" r:id="rId4" name="Button 2">
              <controlPr defaultSize="0" print="0" autoFill="0" autoPict="0">
                <anchor moveWithCells="1" sizeWithCells="1">
                  <from>
                    <xdr:col>6</xdr:col>
                    <xdr:colOff>19050</xdr:colOff>
                    <xdr:row>10</xdr:row>
                    <xdr:rowOff>133350</xdr:rowOff>
                  </from>
                  <to>
                    <xdr:col>8</xdr:col>
                    <xdr:colOff>85725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5" r:id="rId5" name="Button 3">
              <controlPr defaultSize="0" print="0" autoFill="0" autoPict="0">
                <anchor moveWithCells="1" sizeWithCells="1">
                  <from>
                    <xdr:col>8</xdr:col>
                    <xdr:colOff>152400</xdr:colOff>
                    <xdr:row>8</xdr:row>
                    <xdr:rowOff>47625</xdr:rowOff>
                  </from>
                  <to>
                    <xdr:col>9</xdr:col>
                    <xdr:colOff>0</xdr:colOff>
                    <xdr:row>12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I54"/>
  <sheetViews>
    <sheetView showGridLines="0" showRowColHeaders="0" workbookViewId="0"/>
  </sheetViews>
  <sheetFormatPr baseColWidth="10" defaultRowHeight="12" x14ac:dyDescent="0.2"/>
  <cols>
    <col min="1" max="1" width="2.7109375" style="176" customWidth="1"/>
    <col min="2" max="2" width="20" style="269" customWidth="1"/>
    <col min="3" max="9" width="14.7109375" style="176" customWidth="1"/>
    <col min="10" max="256" width="11.42578125" style="176"/>
    <col min="257" max="257" width="2.7109375" style="176" customWidth="1"/>
    <col min="258" max="258" width="20" style="176" customWidth="1"/>
    <col min="259" max="265" width="14.7109375" style="176" customWidth="1"/>
    <col min="266" max="512" width="11.42578125" style="176"/>
    <col min="513" max="513" width="2.7109375" style="176" customWidth="1"/>
    <col min="514" max="514" width="20" style="176" customWidth="1"/>
    <col min="515" max="521" width="14.7109375" style="176" customWidth="1"/>
    <col min="522" max="768" width="11.42578125" style="176"/>
    <col min="769" max="769" width="2.7109375" style="176" customWidth="1"/>
    <col min="770" max="770" width="20" style="176" customWidth="1"/>
    <col min="771" max="777" width="14.7109375" style="176" customWidth="1"/>
    <col min="778" max="1024" width="11.42578125" style="176"/>
    <col min="1025" max="1025" width="2.7109375" style="176" customWidth="1"/>
    <col min="1026" max="1026" width="20" style="176" customWidth="1"/>
    <col min="1027" max="1033" width="14.7109375" style="176" customWidth="1"/>
    <col min="1034" max="1280" width="11.42578125" style="176"/>
    <col min="1281" max="1281" width="2.7109375" style="176" customWidth="1"/>
    <col min="1282" max="1282" width="20" style="176" customWidth="1"/>
    <col min="1283" max="1289" width="14.7109375" style="176" customWidth="1"/>
    <col min="1290" max="1536" width="11.42578125" style="176"/>
    <col min="1537" max="1537" width="2.7109375" style="176" customWidth="1"/>
    <col min="1538" max="1538" width="20" style="176" customWidth="1"/>
    <col min="1539" max="1545" width="14.7109375" style="176" customWidth="1"/>
    <col min="1546" max="1792" width="11.42578125" style="176"/>
    <col min="1793" max="1793" width="2.7109375" style="176" customWidth="1"/>
    <col min="1794" max="1794" width="20" style="176" customWidth="1"/>
    <col min="1795" max="1801" width="14.7109375" style="176" customWidth="1"/>
    <col min="1802" max="2048" width="11.42578125" style="176"/>
    <col min="2049" max="2049" width="2.7109375" style="176" customWidth="1"/>
    <col min="2050" max="2050" width="20" style="176" customWidth="1"/>
    <col min="2051" max="2057" width="14.7109375" style="176" customWidth="1"/>
    <col min="2058" max="2304" width="11.42578125" style="176"/>
    <col min="2305" max="2305" width="2.7109375" style="176" customWidth="1"/>
    <col min="2306" max="2306" width="20" style="176" customWidth="1"/>
    <col min="2307" max="2313" width="14.7109375" style="176" customWidth="1"/>
    <col min="2314" max="2560" width="11.42578125" style="176"/>
    <col min="2561" max="2561" width="2.7109375" style="176" customWidth="1"/>
    <col min="2562" max="2562" width="20" style="176" customWidth="1"/>
    <col min="2563" max="2569" width="14.7109375" style="176" customWidth="1"/>
    <col min="2570" max="2816" width="11.42578125" style="176"/>
    <col min="2817" max="2817" width="2.7109375" style="176" customWidth="1"/>
    <col min="2818" max="2818" width="20" style="176" customWidth="1"/>
    <col min="2819" max="2825" width="14.7109375" style="176" customWidth="1"/>
    <col min="2826" max="3072" width="11.42578125" style="176"/>
    <col min="3073" max="3073" width="2.7109375" style="176" customWidth="1"/>
    <col min="3074" max="3074" width="20" style="176" customWidth="1"/>
    <col min="3075" max="3081" width="14.7109375" style="176" customWidth="1"/>
    <col min="3082" max="3328" width="11.42578125" style="176"/>
    <col min="3329" max="3329" width="2.7109375" style="176" customWidth="1"/>
    <col min="3330" max="3330" width="20" style="176" customWidth="1"/>
    <col min="3331" max="3337" width="14.7109375" style="176" customWidth="1"/>
    <col min="3338" max="3584" width="11.42578125" style="176"/>
    <col min="3585" max="3585" width="2.7109375" style="176" customWidth="1"/>
    <col min="3586" max="3586" width="20" style="176" customWidth="1"/>
    <col min="3587" max="3593" width="14.7109375" style="176" customWidth="1"/>
    <col min="3594" max="3840" width="11.42578125" style="176"/>
    <col min="3841" max="3841" width="2.7109375" style="176" customWidth="1"/>
    <col min="3842" max="3842" width="20" style="176" customWidth="1"/>
    <col min="3843" max="3849" width="14.7109375" style="176" customWidth="1"/>
    <col min="3850" max="4096" width="11.42578125" style="176"/>
    <col min="4097" max="4097" width="2.7109375" style="176" customWidth="1"/>
    <col min="4098" max="4098" width="20" style="176" customWidth="1"/>
    <col min="4099" max="4105" width="14.7109375" style="176" customWidth="1"/>
    <col min="4106" max="4352" width="11.42578125" style="176"/>
    <col min="4353" max="4353" width="2.7109375" style="176" customWidth="1"/>
    <col min="4354" max="4354" width="20" style="176" customWidth="1"/>
    <col min="4355" max="4361" width="14.7109375" style="176" customWidth="1"/>
    <col min="4362" max="4608" width="11.42578125" style="176"/>
    <col min="4609" max="4609" width="2.7109375" style="176" customWidth="1"/>
    <col min="4610" max="4610" width="20" style="176" customWidth="1"/>
    <col min="4611" max="4617" width="14.7109375" style="176" customWidth="1"/>
    <col min="4618" max="4864" width="11.42578125" style="176"/>
    <col min="4865" max="4865" width="2.7109375" style="176" customWidth="1"/>
    <col min="4866" max="4866" width="20" style="176" customWidth="1"/>
    <col min="4867" max="4873" width="14.7109375" style="176" customWidth="1"/>
    <col min="4874" max="5120" width="11.42578125" style="176"/>
    <col min="5121" max="5121" width="2.7109375" style="176" customWidth="1"/>
    <col min="5122" max="5122" width="20" style="176" customWidth="1"/>
    <col min="5123" max="5129" width="14.7109375" style="176" customWidth="1"/>
    <col min="5130" max="5376" width="11.42578125" style="176"/>
    <col min="5377" max="5377" width="2.7109375" style="176" customWidth="1"/>
    <col min="5378" max="5378" width="20" style="176" customWidth="1"/>
    <col min="5379" max="5385" width="14.7109375" style="176" customWidth="1"/>
    <col min="5386" max="5632" width="11.42578125" style="176"/>
    <col min="5633" max="5633" width="2.7109375" style="176" customWidth="1"/>
    <col min="5634" max="5634" width="20" style="176" customWidth="1"/>
    <col min="5635" max="5641" width="14.7109375" style="176" customWidth="1"/>
    <col min="5642" max="5888" width="11.42578125" style="176"/>
    <col min="5889" max="5889" width="2.7109375" style="176" customWidth="1"/>
    <col min="5890" max="5890" width="20" style="176" customWidth="1"/>
    <col min="5891" max="5897" width="14.7109375" style="176" customWidth="1"/>
    <col min="5898" max="6144" width="11.42578125" style="176"/>
    <col min="6145" max="6145" width="2.7109375" style="176" customWidth="1"/>
    <col min="6146" max="6146" width="20" style="176" customWidth="1"/>
    <col min="6147" max="6153" width="14.7109375" style="176" customWidth="1"/>
    <col min="6154" max="6400" width="11.42578125" style="176"/>
    <col min="6401" max="6401" width="2.7109375" style="176" customWidth="1"/>
    <col min="6402" max="6402" width="20" style="176" customWidth="1"/>
    <col min="6403" max="6409" width="14.7109375" style="176" customWidth="1"/>
    <col min="6410" max="6656" width="11.42578125" style="176"/>
    <col min="6657" max="6657" width="2.7109375" style="176" customWidth="1"/>
    <col min="6658" max="6658" width="20" style="176" customWidth="1"/>
    <col min="6659" max="6665" width="14.7109375" style="176" customWidth="1"/>
    <col min="6666" max="6912" width="11.42578125" style="176"/>
    <col min="6913" max="6913" width="2.7109375" style="176" customWidth="1"/>
    <col min="6914" max="6914" width="20" style="176" customWidth="1"/>
    <col min="6915" max="6921" width="14.7109375" style="176" customWidth="1"/>
    <col min="6922" max="7168" width="11.42578125" style="176"/>
    <col min="7169" max="7169" width="2.7109375" style="176" customWidth="1"/>
    <col min="7170" max="7170" width="20" style="176" customWidth="1"/>
    <col min="7171" max="7177" width="14.7109375" style="176" customWidth="1"/>
    <col min="7178" max="7424" width="11.42578125" style="176"/>
    <col min="7425" max="7425" width="2.7109375" style="176" customWidth="1"/>
    <col min="7426" max="7426" width="20" style="176" customWidth="1"/>
    <col min="7427" max="7433" width="14.7109375" style="176" customWidth="1"/>
    <col min="7434" max="7680" width="11.42578125" style="176"/>
    <col min="7681" max="7681" width="2.7109375" style="176" customWidth="1"/>
    <col min="7682" max="7682" width="20" style="176" customWidth="1"/>
    <col min="7683" max="7689" width="14.7109375" style="176" customWidth="1"/>
    <col min="7690" max="7936" width="11.42578125" style="176"/>
    <col min="7937" max="7937" width="2.7109375" style="176" customWidth="1"/>
    <col min="7938" max="7938" width="20" style="176" customWidth="1"/>
    <col min="7939" max="7945" width="14.7109375" style="176" customWidth="1"/>
    <col min="7946" max="8192" width="11.42578125" style="176"/>
    <col min="8193" max="8193" width="2.7109375" style="176" customWidth="1"/>
    <col min="8194" max="8194" width="20" style="176" customWidth="1"/>
    <col min="8195" max="8201" width="14.7109375" style="176" customWidth="1"/>
    <col min="8202" max="8448" width="11.42578125" style="176"/>
    <col min="8449" max="8449" width="2.7109375" style="176" customWidth="1"/>
    <col min="8450" max="8450" width="20" style="176" customWidth="1"/>
    <col min="8451" max="8457" width="14.7109375" style="176" customWidth="1"/>
    <col min="8458" max="8704" width="11.42578125" style="176"/>
    <col min="8705" max="8705" width="2.7109375" style="176" customWidth="1"/>
    <col min="8706" max="8706" width="20" style="176" customWidth="1"/>
    <col min="8707" max="8713" width="14.7109375" style="176" customWidth="1"/>
    <col min="8714" max="8960" width="11.42578125" style="176"/>
    <col min="8961" max="8961" width="2.7109375" style="176" customWidth="1"/>
    <col min="8962" max="8962" width="20" style="176" customWidth="1"/>
    <col min="8963" max="8969" width="14.7109375" style="176" customWidth="1"/>
    <col min="8970" max="9216" width="11.42578125" style="176"/>
    <col min="9217" max="9217" width="2.7109375" style="176" customWidth="1"/>
    <col min="9218" max="9218" width="20" style="176" customWidth="1"/>
    <col min="9219" max="9225" width="14.7109375" style="176" customWidth="1"/>
    <col min="9226" max="9472" width="11.42578125" style="176"/>
    <col min="9473" max="9473" width="2.7109375" style="176" customWidth="1"/>
    <col min="9474" max="9474" width="20" style="176" customWidth="1"/>
    <col min="9475" max="9481" width="14.7109375" style="176" customWidth="1"/>
    <col min="9482" max="9728" width="11.42578125" style="176"/>
    <col min="9729" max="9729" width="2.7109375" style="176" customWidth="1"/>
    <col min="9730" max="9730" width="20" style="176" customWidth="1"/>
    <col min="9731" max="9737" width="14.7109375" style="176" customWidth="1"/>
    <col min="9738" max="9984" width="11.42578125" style="176"/>
    <col min="9985" max="9985" width="2.7109375" style="176" customWidth="1"/>
    <col min="9986" max="9986" width="20" style="176" customWidth="1"/>
    <col min="9987" max="9993" width="14.7109375" style="176" customWidth="1"/>
    <col min="9994" max="10240" width="11.42578125" style="176"/>
    <col min="10241" max="10241" width="2.7109375" style="176" customWidth="1"/>
    <col min="10242" max="10242" width="20" style="176" customWidth="1"/>
    <col min="10243" max="10249" width="14.7109375" style="176" customWidth="1"/>
    <col min="10250" max="10496" width="11.42578125" style="176"/>
    <col min="10497" max="10497" width="2.7109375" style="176" customWidth="1"/>
    <col min="10498" max="10498" width="20" style="176" customWidth="1"/>
    <col min="10499" max="10505" width="14.7109375" style="176" customWidth="1"/>
    <col min="10506" max="10752" width="11.42578125" style="176"/>
    <col min="10753" max="10753" width="2.7109375" style="176" customWidth="1"/>
    <col min="10754" max="10754" width="20" style="176" customWidth="1"/>
    <col min="10755" max="10761" width="14.7109375" style="176" customWidth="1"/>
    <col min="10762" max="11008" width="11.42578125" style="176"/>
    <col min="11009" max="11009" width="2.7109375" style="176" customWidth="1"/>
    <col min="11010" max="11010" width="20" style="176" customWidth="1"/>
    <col min="11011" max="11017" width="14.7109375" style="176" customWidth="1"/>
    <col min="11018" max="11264" width="11.42578125" style="176"/>
    <col min="11265" max="11265" width="2.7109375" style="176" customWidth="1"/>
    <col min="11266" max="11266" width="20" style="176" customWidth="1"/>
    <col min="11267" max="11273" width="14.7109375" style="176" customWidth="1"/>
    <col min="11274" max="11520" width="11.42578125" style="176"/>
    <col min="11521" max="11521" width="2.7109375" style="176" customWidth="1"/>
    <col min="11522" max="11522" width="20" style="176" customWidth="1"/>
    <col min="11523" max="11529" width="14.7109375" style="176" customWidth="1"/>
    <col min="11530" max="11776" width="11.42578125" style="176"/>
    <col min="11777" max="11777" width="2.7109375" style="176" customWidth="1"/>
    <col min="11778" max="11778" width="20" style="176" customWidth="1"/>
    <col min="11779" max="11785" width="14.7109375" style="176" customWidth="1"/>
    <col min="11786" max="12032" width="11.42578125" style="176"/>
    <col min="12033" max="12033" width="2.7109375" style="176" customWidth="1"/>
    <col min="12034" max="12034" width="20" style="176" customWidth="1"/>
    <col min="12035" max="12041" width="14.7109375" style="176" customWidth="1"/>
    <col min="12042" max="12288" width="11.42578125" style="176"/>
    <col min="12289" max="12289" width="2.7109375" style="176" customWidth="1"/>
    <col min="12290" max="12290" width="20" style="176" customWidth="1"/>
    <col min="12291" max="12297" width="14.7109375" style="176" customWidth="1"/>
    <col min="12298" max="12544" width="11.42578125" style="176"/>
    <col min="12545" max="12545" width="2.7109375" style="176" customWidth="1"/>
    <col min="12546" max="12546" width="20" style="176" customWidth="1"/>
    <col min="12547" max="12553" width="14.7109375" style="176" customWidth="1"/>
    <col min="12554" max="12800" width="11.42578125" style="176"/>
    <col min="12801" max="12801" width="2.7109375" style="176" customWidth="1"/>
    <col min="12802" max="12802" width="20" style="176" customWidth="1"/>
    <col min="12803" max="12809" width="14.7109375" style="176" customWidth="1"/>
    <col min="12810" max="13056" width="11.42578125" style="176"/>
    <col min="13057" max="13057" width="2.7109375" style="176" customWidth="1"/>
    <col min="13058" max="13058" width="20" style="176" customWidth="1"/>
    <col min="13059" max="13065" width="14.7109375" style="176" customWidth="1"/>
    <col min="13066" max="13312" width="11.42578125" style="176"/>
    <col min="13313" max="13313" width="2.7109375" style="176" customWidth="1"/>
    <col min="13314" max="13314" width="20" style="176" customWidth="1"/>
    <col min="13315" max="13321" width="14.7109375" style="176" customWidth="1"/>
    <col min="13322" max="13568" width="11.42578125" style="176"/>
    <col min="13569" max="13569" width="2.7109375" style="176" customWidth="1"/>
    <col min="13570" max="13570" width="20" style="176" customWidth="1"/>
    <col min="13571" max="13577" width="14.7109375" style="176" customWidth="1"/>
    <col min="13578" max="13824" width="11.42578125" style="176"/>
    <col min="13825" max="13825" width="2.7109375" style="176" customWidth="1"/>
    <col min="13826" max="13826" width="20" style="176" customWidth="1"/>
    <col min="13827" max="13833" width="14.7109375" style="176" customWidth="1"/>
    <col min="13834" max="14080" width="11.42578125" style="176"/>
    <col min="14081" max="14081" width="2.7109375" style="176" customWidth="1"/>
    <col min="14082" max="14082" width="20" style="176" customWidth="1"/>
    <col min="14083" max="14089" width="14.7109375" style="176" customWidth="1"/>
    <col min="14090" max="14336" width="11.42578125" style="176"/>
    <col min="14337" max="14337" width="2.7109375" style="176" customWidth="1"/>
    <col min="14338" max="14338" width="20" style="176" customWidth="1"/>
    <col min="14339" max="14345" width="14.7109375" style="176" customWidth="1"/>
    <col min="14346" max="14592" width="11.42578125" style="176"/>
    <col min="14593" max="14593" width="2.7109375" style="176" customWidth="1"/>
    <col min="14594" max="14594" width="20" style="176" customWidth="1"/>
    <col min="14595" max="14601" width="14.7109375" style="176" customWidth="1"/>
    <col min="14602" max="14848" width="11.42578125" style="176"/>
    <col min="14849" max="14849" width="2.7109375" style="176" customWidth="1"/>
    <col min="14850" max="14850" width="20" style="176" customWidth="1"/>
    <col min="14851" max="14857" width="14.7109375" style="176" customWidth="1"/>
    <col min="14858" max="15104" width="11.42578125" style="176"/>
    <col min="15105" max="15105" width="2.7109375" style="176" customWidth="1"/>
    <col min="15106" max="15106" width="20" style="176" customWidth="1"/>
    <col min="15107" max="15113" width="14.7109375" style="176" customWidth="1"/>
    <col min="15114" max="15360" width="11.42578125" style="176"/>
    <col min="15361" max="15361" width="2.7109375" style="176" customWidth="1"/>
    <col min="15362" max="15362" width="20" style="176" customWidth="1"/>
    <col min="15363" max="15369" width="14.7109375" style="176" customWidth="1"/>
    <col min="15370" max="15616" width="11.42578125" style="176"/>
    <col min="15617" max="15617" width="2.7109375" style="176" customWidth="1"/>
    <col min="15618" max="15618" width="20" style="176" customWidth="1"/>
    <col min="15619" max="15625" width="14.7109375" style="176" customWidth="1"/>
    <col min="15626" max="15872" width="11.42578125" style="176"/>
    <col min="15873" max="15873" width="2.7109375" style="176" customWidth="1"/>
    <col min="15874" max="15874" width="20" style="176" customWidth="1"/>
    <col min="15875" max="15881" width="14.7109375" style="176" customWidth="1"/>
    <col min="15882" max="16128" width="11.42578125" style="176"/>
    <col min="16129" max="16129" width="2.7109375" style="176" customWidth="1"/>
    <col min="16130" max="16130" width="20" style="176" customWidth="1"/>
    <col min="16131" max="16137" width="14.7109375" style="176" customWidth="1"/>
    <col min="16138" max="16384" width="11.42578125" style="176"/>
  </cols>
  <sheetData>
    <row r="2" spans="1:9" ht="12.75" thickBot="1" x14ac:dyDescent="0.25"/>
    <row r="3" spans="1:9" ht="12.75" customHeight="1" x14ac:dyDescent="0.2">
      <c r="A3" s="558" t="s">
        <v>263</v>
      </c>
      <c r="B3" s="629"/>
      <c r="C3" s="270" t="s">
        <v>167</v>
      </c>
      <c r="D3" s="271" t="s">
        <v>167</v>
      </c>
      <c r="E3" s="272" t="s">
        <v>167</v>
      </c>
      <c r="G3" s="560" t="s">
        <v>168</v>
      </c>
      <c r="H3" s="560"/>
      <c r="I3" s="560"/>
    </row>
    <row r="4" spans="1:9" ht="24" x14ac:dyDescent="0.2">
      <c r="A4" s="558"/>
      <c r="B4" s="630"/>
      <c r="C4" s="273" t="s">
        <v>169</v>
      </c>
      <c r="D4" s="274" t="s">
        <v>170</v>
      </c>
      <c r="E4" s="275" t="s">
        <v>171</v>
      </c>
      <c r="G4" s="560"/>
      <c r="H4" s="560"/>
      <c r="I4" s="560"/>
    </row>
    <row r="5" spans="1:9" x14ac:dyDescent="0.2">
      <c r="A5" s="558"/>
      <c r="B5" s="276" t="s">
        <v>172</v>
      </c>
      <c r="C5" s="332">
        <f>'150'!C5</f>
        <v>100</v>
      </c>
      <c r="D5" s="333">
        <f>'150'!D5</f>
        <v>100</v>
      </c>
      <c r="E5" s="334">
        <f>'150'!E5</f>
        <v>30000</v>
      </c>
      <c r="G5" s="561" t="s">
        <v>244</v>
      </c>
      <c r="H5" s="562"/>
      <c r="I5" s="562"/>
    </row>
    <row r="6" spans="1:9" x14ac:dyDescent="0.2">
      <c r="A6" s="558"/>
      <c r="B6" s="276" t="s">
        <v>174</v>
      </c>
      <c r="C6" s="332">
        <f>'150'!C6</f>
        <v>700</v>
      </c>
      <c r="D6" s="333">
        <f>'150'!D6</f>
        <v>20</v>
      </c>
      <c r="E6" s="334">
        <f>'150'!E6</f>
        <v>30000</v>
      </c>
      <c r="G6" s="562"/>
      <c r="H6" s="562"/>
      <c r="I6" s="562"/>
    </row>
    <row r="7" spans="1:9" x14ac:dyDescent="0.2">
      <c r="A7" s="558"/>
      <c r="B7" s="276" t="s">
        <v>175</v>
      </c>
      <c r="C7" s="332">
        <f>'150'!C7</f>
        <v>300</v>
      </c>
      <c r="D7" s="333">
        <f>'150'!D7</f>
        <v>150</v>
      </c>
      <c r="E7" s="334">
        <f>'150'!E7</f>
        <v>1000</v>
      </c>
      <c r="G7" s="562"/>
      <c r="H7" s="562"/>
      <c r="I7" s="562"/>
    </row>
    <row r="8" spans="1:9" x14ac:dyDescent="0.2">
      <c r="A8" s="558"/>
      <c r="B8" s="276" t="s">
        <v>176</v>
      </c>
      <c r="C8" s="332">
        <f>'150'!C8</f>
        <v>1000</v>
      </c>
      <c r="D8" s="333">
        <f>'150'!D8</f>
        <v>200</v>
      </c>
      <c r="E8" s="334">
        <f>'150'!E8</f>
        <v>80000</v>
      </c>
      <c r="G8" s="562"/>
      <c r="H8" s="562"/>
      <c r="I8" s="562"/>
    </row>
    <row r="9" spans="1:9" x14ac:dyDescent="0.2">
      <c r="A9" s="558"/>
      <c r="B9" s="276" t="s">
        <v>177</v>
      </c>
      <c r="C9" s="332">
        <f>'150'!C9</f>
        <v>2900</v>
      </c>
      <c r="D9" s="333">
        <f>'150'!D9</f>
        <v>380</v>
      </c>
      <c r="E9" s="334">
        <f>'150'!E9</f>
        <v>223600</v>
      </c>
      <c r="G9" s="562"/>
      <c r="H9" s="562"/>
      <c r="I9" s="562"/>
    </row>
    <row r="10" spans="1:9" x14ac:dyDescent="0.2">
      <c r="A10" s="558"/>
      <c r="B10" s="276" t="s">
        <v>178</v>
      </c>
      <c r="C10" s="332">
        <f>'150'!C10</f>
        <v>2300</v>
      </c>
      <c r="D10" s="333">
        <f>'150'!D10</f>
        <v>420</v>
      </c>
      <c r="E10" s="334">
        <f>'150'!E10</f>
        <v>213900</v>
      </c>
      <c r="G10" s="562"/>
      <c r="H10" s="562"/>
      <c r="I10" s="562"/>
    </row>
    <row r="11" spans="1:9" ht="12.75" thickBot="1" x14ac:dyDescent="0.25">
      <c r="A11" s="558"/>
      <c r="B11" s="280" t="s">
        <v>179</v>
      </c>
      <c r="C11" s="335">
        <f>'150'!C11</f>
        <v>800</v>
      </c>
      <c r="D11" s="336">
        <f>'150'!D11</f>
        <v>100</v>
      </c>
      <c r="E11" s="337">
        <f>'150'!E11</f>
        <v>16000</v>
      </c>
      <c r="G11" s="562"/>
      <c r="H11" s="562"/>
      <c r="I11" s="562"/>
    </row>
    <row r="12" spans="1:9" ht="12.75" thickBot="1" x14ac:dyDescent="0.25">
      <c r="A12" s="558"/>
      <c r="B12" s="284"/>
      <c r="C12" s="285">
        <f>SUM(C5:C11)</f>
        <v>8100</v>
      </c>
      <c r="D12" s="286">
        <f>SUM(D5:D11)</f>
        <v>1370</v>
      </c>
      <c r="E12" s="287">
        <f>SUM(E5:E11)</f>
        <v>594500</v>
      </c>
      <c r="G12" s="562"/>
      <c r="H12" s="562"/>
      <c r="I12" s="562"/>
    </row>
    <row r="13" spans="1:9" x14ac:dyDescent="0.2">
      <c r="A13" s="558"/>
    </row>
    <row r="14" spans="1:9" ht="12.75" thickBot="1" x14ac:dyDescent="0.25">
      <c r="A14" s="558"/>
    </row>
    <row r="15" spans="1:9" ht="18" customHeight="1" x14ac:dyDescent="0.2">
      <c r="A15" s="558"/>
      <c r="B15" s="288" t="s">
        <v>180</v>
      </c>
      <c r="C15" s="289" t="s">
        <v>46</v>
      </c>
      <c r="D15" s="290" t="s">
        <v>181</v>
      </c>
      <c r="E15" s="291" t="s">
        <v>48</v>
      </c>
      <c r="F15" s="292" t="s">
        <v>49</v>
      </c>
      <c r="G15" s="290" t="s">
        <v>182</v>
      </c>
      <c r="H15" s="290" t="s">
        <v>183</v>
      </c>
      <c r="I15" s="291" t="s">
        <v>184</v>
      </c>
    </row>
    <row r="16" spans="1:9" x14ac:dyDescent="0.2">
      <c r="A16" s="558"/>
      <c r="B16" s="631" t="s">
        <v>185</v>
      </c>
      <c r="C16" s="293" t="s">
        <v>186</v>
      </c>
      <c r="D16" s="294" t="s">
        <v>187</v>
      </c>
      <c r="E16" s="295" t="s">
        <v>188</v>
      </c>
      <c r="F16" s="296" t="s">
        <v>189</v>
      </c>
      <c r="G16" s="294" t="s">
        <v>190</v>
      </c>
      <c r="H16" s="297" t="s">
        <v>191</v>
      </c>
      <c r="I16" s="298" t="s">
        <v>192</v>
      </c>
    </row>
    <row r="17" spans="1:9" ht="25.5" customHeight="1" thickBot="1" x14ac:dyDescent="0.25">
      <c r="A17" s="558"/>
      <c r="B17" s="632"/>
      <c r="C17" s="299">
        <f>'150'!C17</f>
        <v>8000</v>
      </c>
      <c r="D17" s="300">
        <f>'150'!D17</f>
        <v>1250</v>
      </c>
      <c r="E17" s="301">
        <f>'150'!E17</f>
        <v>533500</v>
      </c>
      <c r="F17" s="338">
        <f>'150'!F17</f>
        <v>50000</v>
      </c>
      <c r="G17" s="339">
        <f>'150'!G17</f>
        <v>75000</v>
      </c>
      <c r="H17" s="339">
        <f>'150'!H17</f>
        <v>80000</v>
      </c>
      <c r="I17" s="304">
        <f>ROUND(F17+G17+H17+F28+G28+H28,2)</f>
        <v>729100</v>
      </c>
    </row>
    <row r="18" spans="1:9" ht="12.75" customHeight="1" x14ac:dyDescent="0.2">
      <c r="A18" s="558"/>
      <c r="B18" s="305" t="s">
        <v>193</v>
      </c>
      <c r="C18" s="645">
        <f>'150'!C18:C19</f>
        <v>60000</v>
      </c>
      <c r="D18" s="641">
        <f>'150'!D18:D19</f>
        <v>40000</v>
      </c>
      <c r="E18" s="643">
        <f>'150'!E18:E19</f>
        <v>35000</v>
      </c>
      <c r="F18" s="645">
        <f>'150'!F18:F19</f>
        <v>80000</v>
      </c>
      <c r="G18" s="641">
        <f>'150'!G18:G19</f>
        <v>150000</v>
      </c>
      <c r="H18" s="641">
        <f>'150'!H18:H19</f>
        <v>170000</v>
      </c>
      <c r="I18" s="643">
        <f>'150'!I18:I19</f>
        <v>100000</v>
      </c>
    </row>
    <row r="19" spans="1:9" ht="12.75" customHeight="1" thickBot="1" x14ac:dyDescent="0.25">
      <c r="A19" s="558"/>
      <c r="B19" s="280" t="s">
        <v>194</v>
      </c>
      <c r="C19" s="655"/>
      <c r="D19" s="657"/>
      <c r="E19" s="658"/>
      <c r="F19" s="655"/>
      <c r="G19" s="657"/>
      <c r="H19" s="657"/>
      <c r="I19" s="658"/>
    </row>
    <row r="20" spans="1:9" x14ac:dyDescent="0.2">
      <c r="A20" s="558"/>
      <c r="B20" s="305" t="s">
        <v>195</v>
      </c>
      <c r="C20" s="639" t="s">
        <v>55</v>
      </c>
      <c r="D20" s="641">
        <f>ROUND($C$28/$C$17, 2)*$C6</f>
        <v>5250</v>
      </c>
      <c r="E20" s="643">
        <f>ROUND($C$28/$C$17, 2)*$C7</f>
        <v>2250</v>
      </c>
      <c r="F20" s="645">
        <f>ROUND($C$28/$C$17, 2)*$C8</f>
        <v>7500</v>
      </c>
      <c r="G20" s="641">
        <f>ROUND($C$28/$C$17, 2)*$C9</f>
        <v>21750</v>
      </c>
      <c r="H20" s="641">
        <f>ROUND($C$28/$C$17, 2)*$C10</f>
        <v>17250</v>
      </c>
      <c r="I20" s="643">
        <f>ROUND($C$28/$C$17, 2)*$C11</f>
        <v>6000</v>
      </c>
    </row>
    <row r="21" spans="1:9" x14ac:dyDescent="0.2">
      <c r="A21" s="558"/>
      <c r="B21" s="276" t="s">
        <v>46</v>
      </c>
      <c r="C21" s="640"/>
      <c r="D21" s="642"/>
      <c r="E21" s="644"/>
      <c r="F21" s="646"/>
      <c r="G21" s="642"/>
      <c r="H21" s="642"/>
      <c r="I21" s="644"/>
    </row>
    <row r="22" spans="1:9" x14ac:dyDescent="0.2">
      <c r="A22" s="558"/>
      <c r="B22" s="306" t="s">
        <v>195</v>
      </c>
      <c r="C22" s="648"/>
      <c r="D22" s="660" t="s">
        <v>55</v>
      </c>
      <c r="E22" s="647">
        <f>ROUND($D$28/$D$17, 2)*$D7</f>
        <v>5430</v>
      </c>
      <c r="F22" s="654">
        <f>ROUND($D$28/$D$17, 2)*$D8</f>
        <v>7240.0000000000009</v>
      </c>
      <c r="G22" s="656">
        <f>ROUND($D$28/$D$17, 2)*$D9</f>
        <v>13756.000000000002</v>
      </c>
      <c r="H22" s="656">
        <f>ROUND($D$28/$D$17, 2)*$D10</f>
        <v>15204.000000000002</v>
      </c>
      <c r="I22" s="647">
        <f>ROUND($D$28/$D$17, 2)*$D11</f>
        <v>3620.0000000000005</v>
      </c>
    </row>
    <row r="23" spans="1:9" x14ac:dyDescent="0.2">
      <c r="A23" s="558"/>
      <c r="B23" s="276" t="s">
        <v>181</v>
      </c>
      <c r="C23" s="659"/>
      <c r="D23" s="661"/>
      <c r="E23" s="644"/>
      <c r="F23" s="646"/>
      <c r="G23" s="642"/>
      <c r="H23" s="642"/>
      <c r="I23" s="644"/>
    </row>
    <row r="24" spans="1:9" x14ac:dyDescent="0.2">
      <c r="A24" s="558"/>
      <c r="B24" s="306" t="s">
        <v>195</v>
      </c>
      <c r="C24" s="648"/>
      <c r="D24" s="650"/>
      <c r="E24" s="652" t="s">
        <v>55</v>
      </c>
      <c r="F24" s="654">
        <f>ROUND($E$28/$E$17, 2)*$E8</f>
        <v>6400</v>
      </c>
      <c r="G24" s="656">
        <f>ROUND($E$28/$E$17, 2)*$E9</f>
        <v>17888</v>
      </c>
      <c r="H24" s="656">
        <f>ROUND($E$28/$E$17, 2)*$E10</f>
        <v>17112</v>
      </c>
      <c r="I24" s="647">
        <f>ROUND($E$28/$E$17, 2)*$E11</f>
        <v>1280</v>
      </c>
    </row>
    <row r="25" spans="1:9" ht="12.75" thickBot="1" x14ac:dyDescent="0.25">
      <c r="A25" s="558"/>
      <c r="B25" s="280" t="s">
        <v>48</v>
      </c>
      <c r="C25" s="649"/>
      <c r="D25" s="651"/>
      <c r="E25" s="653"/>
      <c r="F25" s="655"/>
      <c r="G25" s="657"/>
      <c r="H25" s="657"/>
      <c r="I25" s="658"/>
    </row>
    <row r="26" spans="1:9" x14ac:dyDescent="0.2">
      <c r="A26" s="558"/>
      <c r="B26" s="305" t="s">
        <v>196</v>
      </c>
      <c r="C26" s="645">
        <v>0</v>
      </c>
      <c r="D26" s="641">
        <f>D20</f>
        <v>5250</v>
      </c>
      <c r="E26" s="643">
        <f>E20+E22</f>
        <v>7680</v>
      </c>
      <c r="F26" s="664">
        <f>SUM(F20:F25)</f>
        <v>21140</v>
      </c>
      <c r="G26" s="641">
        <f>SUM(G20:G25)</f>
        <v>53394</v>
      </c>
      <c r="H26" s="641">
        <f>SUM(H20:H25)</f>
        <v>49566</v>
      </c>
      <c r="I26" s="643">
        <f>SUM(I20:I25)</f>
        <v>10900</v>
      </c>
    </row>
    <row r="27" spans="1:9" ht="12.75" thickBot="1" x14ac:dyDescent="0.25">
      <c r="A27" s="558"/>
      <c r="B27" s="280" t="s">
        <v>194</v>
      </c>
      <c r="C27" s="655"/>
      <c r="D27" s="657"/>
      <c r="E27" s="658"/>
      <c r="F27" s="666"/>
      <c r="G27" s="657"/>
      <c r="H27" s="657"/>
      <c r="I27" s="658"/>
    </row>
    <row r="28" spans="1:9" ht="12.75" customHeight="1" x14ac:dyDescent="0.2">
      <c r="A28" s="558"/>
      <c r="B28" s="662" t="s">
        <v>215</v>
      </c>
      <c r="C28" s="645">
        <f t="shared" ref="C28:I28" si="0">ROUND(C18+C26,2)</f>
        <v>60000</v>
      </c>
      <c r="D28" s="641">
        <f t="shared" si="0"/>
        <v>45250</v>
      </c>
      <c r="E28" s="643">
        <f t="shared" si="0"/>
        <v>42680</v>
      </c>
      <c r="F28" s="664">
        <f t="shared" si="0"/>
        <v>101140</v>
      </c>
      <c r="G28" s="641">
        <f t="shared" si="0"/>
        <v>203394</v>
      </c>
      <c r="H28" s="641">
        <f t="shared" si="0"/>
        <v>219566</v>
      </c>
      <c r="I28" s="643">
        <f t="shared" si="0"/>
        <v>110900</v>
      </c>
    </row>
    <row r="29" spans="1:9" x14ac:dyDescent="0.2">
      <c r="A29" s="558"/>
      <c r="B29" s="663"/>
      <c r="C29" s="646"/>
      <c r="D29" s="642"/>
      <c r="E29" s="644"/>
      <c r="F29" s="665"/>
      <c r="G29" s="642"/>
      <c r="H29" s="642"/>
      <c r="I29" s="644"/>
    </row>
    <row r="30" spans="1:9" x14ac:dyDescent="0.2">
      <c r="A30" s="558"/>
      <c r="B30" s="631" t="s">
        <v>242</v>
      </c>
      <c r="C30" s="648">
        <f>ROUND(C28/C17,2)</f>
        <v>7.5</v>
      </c>
      <c r="D30" s="650">
        <f>ROUND(D28/D17,2)</f>
        <v>36.200000000000003</v>
      </c>
      <c r="E30" s="671">
        <f>ROUND(E28/E17,2)</f>
        <v>0.08</v>
      </c>
      <c r="F30" s="667">
        <f>F28/F17</f>
        <v>2.0228000000000002</v>
      </c>
      <c r="G30" s="667">
        <f>G28/G17</f>
        <v>2.7119200000000001</v>
      </c>
      <c r="H30" s="667">
        <f>H28/H17</f>
        <v>2.7445750000000002</v>
      </c>
      <c r="I30" s="669">
        <f>I28/I17</f>
        <v>0.15210533534494583</v>
      </c>
    </row>
    <row r="31" spans="1:9" ht="12.75" thickBot="1" x14ac:dyDescent="0.25">
      <c r="A31" s="558"/>
      <c r="B31" s="632"/>
      <c r="C31" s="649"/>
      <c r="D31" s="651"/>
      <c r="E31" s="672"/>
      <c r="F31" s="668"/>
      <c r="G31" s="668"/>
      <c r="H31" s="668"/>
      <c r="I31" s="670"/>
    </row>
    <row r="33" spans="2:9" x14ac:dyDescent="0.2">
      <c r="B33" s="410"/>
    </row>
    <row r="34" spans="2:9" x14ac:dyDescent="0.2">
      <c r="B34" s="307"/>
    </row>
    <row r="35" spans="2:9" x14ac:dyDescent="0.2">
      <c r="B35" s="307"/>
    </row>
    <row r="36" spans="2:9" ht="12" customHeight="1" x14ac:dyDescent="0.2">
      <c r="B36" s="307"/>
    </row>
    <row r="37" spans="2:9" ht="24" hidden="1" customHeight="1" x14ac:dyDescent="0.2">
      <c r="B37" s="307"/>
    </row>
    <row r="38" spans="2:9" ht="12" hidden="1" customHeight="1" x14ac:dyDescent="0.2">
      <c r="B38" s="308"/>
      <c r="C38" s="309"/>
      <c r="D38" s="309"/>
      <c r="E38" s="309"/>
      <c r="F38" s="309"/>
      <c r="G38" s="309"/>
      <c r="H38" s="309"/>
      <c r="I38" s="310"/>
    </row>
    <row r="39" spans="2:9" ht="12" hidden="1" customHeight="1" x14ac:dyDescent="0.2">
      <c r="B39" s="311" t="s">
        <v>189</v>
      </c>
      <c r="C39" s="312">
        <f>F17</f>
        <v>50000</v>
      </c>
      <c r="D39" s="313"/>
      <c r="E39" s="313"/>
      <c r="F39" s="313"/>
      <c r="G39" s="313"/>
      <c r="H39" s="313"/>
      <c r="I39" s="314"/>
    </row>
    <row r="40" spans="2:9" ht="12" hidden="1" customHeight="1" x14ac:dyDescent="0.2">
      <c r="B40" s="311" t="s">
        <v>203</v>
      </c>
      <c r="C40" s="315">
        <f>F28</f>
        <v>101140</v>
      </c>
      <c r="D40" s="316"/>
      <c r="E40" s="316"/>
      <c r="F40" s="313"/>
      <c r="G40" s="313"/>
      <c r="H40" s="313"/>
      <c r="I40" s="314"/>
    </row>
    <row r="41" spans="2:9" ht="12" hidden="1" customHeight="1" x14ac:dyDescent="0.2">
      <c r="B41" s="311" t="s">
        <v>204</v>
      </c>
      <c r="C41" s="313"/>
      <c r="D41" s="313"/>
      <c r="E41" s="312">
        <f>SUM(C39:C40)</f>
        <v>151140</v>
      </c>
      <c r="F41" s="313"/>
      <c r="G41" s="313"/>
      <c r="H41" s="313"/>
      <c r="I41" s="314"/>
    </row>
    <row r="42" spans="2:9" ht="12" hidden="1" customHeight="1" x14ac:dyDescent="0.2">
      <c r="B42" s="311" t="s">
        <v>205</v>
      </c>
      <c r="C42" s="312">
        <f>G17</f>
        <v>75000</v>
      </c>
      <c r="D42" s="313"/>
      <c r="E42" s="313"/>
      <c r="F42" s="313"/>
      <c r="G42" s="313"/>
      <c r="H42" s="313"/>
      <c r="I42" s="314"/>
    </row>
    <row r="43" spans="2:9" ht="12" hidden="1" customHeight="1" x14ac:dyDescent="0.2">
      <c r="B43" s="311" t="s">
        <v>206</v>
      </c>
      <c r="C43" s="315">
        <f>G28</f>
        <v>203394</v>
      </c>
      <c r="D43" s="316"/>
      <c r="E43" s="313"/>
      <c r="F43" s="313"/>
      <c r="G43" s="313"/>
      <c r="H43" s="313"/>
      <c r="I43" s="314"/>
    </row>
    <row r="44" spans="2:9" ht="12.75" hidden="1" customHeight="1" x14ac:dyDescent="0.2">
      <c r="B44" s="311" t="s">
        <v>207</v>
      </c>
      <c r="C44" s="313"/>
      <c r="D44" s="312">
        <f>SUM(C42:C43)</f>
        <v>278394</v>
      </c>
      <c r="E44" s="313"/>
      <c r="F44" s="313"/>
      <c r="G44" s="313"/>
      <c r="H44" s="313"/>
      <c r="I44" s="314"/>
    </row>
    <row r="45" spans="2:9" ht="12.75" hidden="1" customHeight="1" x14ac:dyDescent="0.2">
      <c r="B45" s="311" t="s">
        <v>208</v>
      </c>
      <c r="C45" s="312">
        <f>H17</f>
        <v>80000</v>
      </c>
      <c r="D45" s="313"/>
      <c r="E45" s="313"/>
      <c r="F45" s="313"/>
      <c r="G45" s="313"/>
      <c r="H45" s="313"/>
      <c r="I45" s="314"/>
    </row>
    <row r="46" spans="2:9" ht="12" hidden="1" customHeight="1" x14ac:dyDescent="0.2">
      <c r="B46" s="311" t="s">
        <v>209</v>
      </c>
      <c r="C46" s="315">
        <f>H28</f>
        <v>219566</v>
      </c>
      <c r="D46" s="316"/>
      <c r="E46" s="313"/>
      <c r="F46" s="313"/>
      <c r="G46" s="313"/>
      <c r="H46" s="313"/>
      <c r="I46" s="314"/>
    </row>
    <row r="47" spans="2:9" ht="12" hidden="1" customHeight="1" x14ac:dyDescent="0.2">
      <c r="B47" s="311" t="s">
        <v>210</v>
      </c>
      <c r="C47" s="313"/>
      <c r="D47" s="315">
        <f>SUM(C45:C46)</f>
        <v>299566</v>
      </c>
      <c r="E47" s="316"/>
      <c r="F47" s="313"/>
      <c r="G47" s="313"/>
      <c r="H47" s="313"/>
      <c r="I47" s="314"/>
    </row>
    <row r="48" spans="2:9" ht="12" hidden="1" customHeight="1" x14ac:dyDescent="0.2">
      <c r="B48" s="311" t="s">
        <v>211</v>
      </c>
      <c r="C48" s="313"/>
      <c r="D48" s="313"/>
      <c r="E48" s="317">
        <f>D44+D47</f>
        <v>577960</v>
      </c>
      <c r="F48" s="313"/>
      <c r="G48" s="313"/>
      <c r="H48" s="313"/>
      <c r="I48" s="314"/>
    </row>
    <row r="49" spans="2:9" ht="12" hidden="1" customHeight="1" x14ac:dyDescent="0.2">
      <c r="B49" s="311" t="s">
        <v>192</v>
      </c>
      <c r="C49" s="313"/>
      <c r="D49" s="313"/>
      <c r="E49" s="312">
        <f>SUM(E41:E48)</f>
        <v>729100</v>
      </c>
      <c r="F49" s="313"/>
      <c r="G49" s="313"/>
      <c r="H49" s="313"/>
      <c r="I49" s="314"/>
    </row>
    <row r="50" spans="2:9" ht="12.75" hidden="1" customHeight="1" x14ac:dyDescent="0.2">
      <c r="B50" s="311" t="s">
        <v>212</v>
      </c>
      <c r="C50" s="313"/>
      <c r="D50" s="313"/>
      <c r="E50" s="312">
        <f>I28</f>
        <v>110900</v>
      </c>
      <c r="F50" s="313"/>
      <c r="G50" s="313"/>
      <c r="H50" s="313"/>
      <c r="I50" s="314"/>
    </row>
    <row r="51" spans="2:9" ht="12" hidden="1" customHeight="1" x14ac:dyDescent="0.2">
      <c r="B51" s="311" t="s">
        <v>213</v>
      </c>
      <c r="C51" s="313"/>
      <c r="D51" s="313"/>
      <c r="E51" s="319">
        <f>E49+E50</f>
        <v>840000</v>
      </c>
      <c r="F51" s="313"/>
      <c r="G51" s="313"/>
      <c r="H51" s="313"/>
      <c r="I51" s="314"/>
    </row>
    <row r="52" spans="2:9" ht="12.75" hidden="1" customHeight="1" x14ac:dyDescent="0.2">
      <c r="B52" s="311"/>
      <c r="C52" s="313"/>
      <c r="D52" s="313"/>
      <c r="E52" s="313"/>
      <c r="F52" s="313"/>
      <c r="G52" s="313"/>
      <c r="H52" s="313"/>
      <c r="I52" s="314"/>
    </row>
    <row r="53" spans="2:9" ht="12.75" hidden="1" thickBot="1" x14ac:dyDescent="0.25">
      <c r="B53" s="320"/>
      <c r="C53" s="321"/>
      <c r="D53" s="321"/>
      <c r="E53" s="321"/>
      <c r="F53" s="321"/>
      <c r="G53" s="321"/>
      <c r="H53" s="321"/>
      <c r="I53" s="322"/>
    </row>
    <row r="54" spans="2:9" hidden="1" x14ac:dyDescent="0.2"/>
  </sheetData>
  <sheetProtection password="A501" sheet="1" objects="1" scenarios="1"/>
  <mergeCells count="56">
    <mergeCell ref="H30:H31"/>
    <mergeCell ref="I30:I31"/>
    <mergeCell ref="B30:B31"/>
    <mergeCell ref="C30:C31"/>
    <mergeCell ref="D30:D31"/>
    <mergeCell ref="E30:E31"/>
    <mergeCell ref="F30:F31"/>
    <mergeCell ref="G30:G31"/>
    <mergeCell ref="H22:H23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C26:C27"/>
    <mergeCell ref="D26:D27"/>
    <mergeCell ref="E26:E27"/>
    <mergeCell ref="F26:F27"/>
    <mergeCell ref="G26:G27"/>
    <mergeCell ref="H26:H27"/>
    <mergeCell ref="G20:G21"/>
    <mergeCell ref="H20:H21"/>
    <mergeCell ref="I20:I21"/>
    <mergeCell ref="I22:I23"/>
    <mergeCell ref="C24:C25"/>
    <mergeCell ref="D24:D25"/>
    <mergeCell ref="E24:E25"/>
    <mergeCell ref="F24:F25"/>
    <mergeCell ref="G24:G25"/>
    <mergeCell ref="H24:H25"/>
    <mergeCell ref="I24:I25"/>
    <mergeCell ref="C22:C23"/>
    <mergeCell ref="D22:D23"/>
    <mergeCell ref="E22:E23"/>
    <mergeCell ref="F22:F23"/>
    <mergeCell ref="G22:G23"/>
    <mergeCell ref="A3:A31"/>
    <mergeCell ref="B3:B4"/>
    <mergeCell ref="G3:I4"/>
    <mergeCell ref="G5:I12"/>
    <mergeCell ref="B16:B17"/>
    <mergeCell ref="C18:C19"/>
    <mergeCell ref="D18:D19"/>
    <mergeCell ref="E18:E19"/>
    <mergeCell ref="F18:F19"/>
    <mergeCell ref="G18:G19"/>
    <mergeCell ref="H18:H19"/>
    <mergeCell ref="I18:I19"/>
    <mergeCell ref="C20:C21"/>
    <mergeCell ref="D20:D21"/>
    <mergeCell ref="E20:E21"/>
    <mergeCell ref="F20:F21"/>
  </mergeCell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5057" r:id="rId3" name="Button 1">
              <controlPr defaultSize="0" print="0" autoFill="0" autoPict="0">
                <anchor moveWithCells="1" sizeWithCells="1">
                  <from>
                    <xdr:col>6</xdr:col>
                    <xdr:colOff>9525</xdr:colOff>
                    <xdr:row>8</xdr:row>
                    <xdr:rowOff>57150</xdr:rowOff>
                  </from>
                  <to>
                    <xdr:col>8</xdr:col>
                    <xdr:colOff>76200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58" r:id="rId4" name="Button 2">
              <controlPr defaultSize="0" print="0" autoFill="0" autoPict="0">
                <anchor moveWithCells="1" sizeWithCells="1">
                  <from>
                    <xdr:col>6</xdr:col>
                    <xdr:colOff>19050</xdr:colOff>
                    <xdr:row>10</xdr:row>
                    <xdr:rowOff>133350</xdr:rowOff>
                  </from>
                  <to>
                    <xdr:col>8</xdr:col>
                    <xdr:colOff>85725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59" r:id="rId5" name="Button 3">
              <controlPr defaultSize="0" print="0" autoFill="0" autoPict="0">
                <anchor moveWithCells="1" sizeWithCells="1">
                  <from>
                    <xdr:col>8</xdr:col>
                    <xdr:colOff>152400</xdr:colOff>
                    <xdr:row>8</xdr:row>
                    <xdr:rowOff>38100</xdr:rowOff>
                  </from>
                  <to>
                    <xdr:col>9</xdr:col>
                    <xdr:colOff>0</xdr:colOff>
                    <xdr:row>12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8"/>
  <sheetViews>
    <sheetView showGridLines="0" showRowColHeaders="0" workbookViewId="0"/>
  </sheetViews>
  <sheetFormatPr baseColWidth="10" defaultRowHeight="12" x14ac:dyDescent="0.2"/>
  <cols>
    <col min="1" max="1" width="2.7109375" style="176" customWidth="1"/>
    <col min="2" max="2" width="20" style="269" customWidth="1"/>
    <col min="3" max="9" width="14.7109375" style="176" customWidth="1"/>
    <col min="10" max="256" width="11.42578125" style="176"/>
    <col min="257" max="257" width="2.7109375" style="176" customWidth="1"/>
    <col min="258" max="258" width="20" style="176" customWidth="1"/>
    <col min="259" max="265" width="14.7109375" style="176" customWidth="1"/>
    <col min="266" max="512" width="11.42578125" style="176"/>
    <col min="513" max="513" width="2.7109375" style="176" customWidth="1"/>
    <col min="514" max="514" width="20" style="176" customWidth="1"/>
    <col min="515" max="521" width="14.7109375" style="176" customWidth="1"/>
    <col min="522" max="768" width="11.42578125" style="176"/>
    <col min="769" max="769" width="2.7109375" style="176" customWidth="1"/>
    <col min="770" max="770" width="20" style="176" customWidth="1"/>
    <col min="771" max="777" width="14.7109375" style="176" customWidth="1"/>
    <col min="778" max="1024" width="11.42578125" style="176"/>
    <col min="1025" max="1025" width="2.7109375" style="176" customWidth="1"/>
    <col min="1026" max="1026" width="20" style="176" customWidth="1"/>
    <col min="1027" max="1033" width="14.7109375" style="176" customWidth="1"/>
    <col min="1034" max="1280" width="11.42578125" style="176"/>
    <col min="1281" max="1281" width="2.7109375" style="176" customWidth="1"/>
    <col min="1282" max="1282" width="20" style="176" customWidth="1"/>
    <col min="1283" max="1289" width="14.7109375" style="176" customWidth="1"/>
    <col min="1290" max="1536" width="11.42578125" style="176"/>
    <col min="1537" max="1537" width="2.7109375" style="176" customWidth="1"/>
    <col min="1538" max="1538" width="20" style="176" customWidth="1"/>
    <col min="1539" max="1545" width="14.7109375" style="176" customWidth="1"/>
    <col min="1546" max="1792" width="11.42578125" style="176"/>
    <col min="1793" max="1793" width="2.7109375" style="176" customWidth="1"/>
    <col min="1794" max="1794" width="20" style="176" customWidth="1"/>
    <col min="1795" max="1801" width="14.7109375" style="176" customWidth="1"/>
    <col min="1802" max="2048" width="11.42578125" style="176"/>
    <col min="2049" max="2049" width="2.7109375" style="176" customWidth="1"/>
    <col min="2050" max="2050" width="20" style="176" customWidth="1"/>
    <col min="2051" max="2057" width="14.7109375" style="176" customWidth="1"/>
    <col min="2058" max="2304" width="11.42578125" style="176"/>
    <col min="2305" max="2305" width="2.7109375" style="176" customWidth="1"/>
    <col min="2306" max="2306" width="20" style="176" customWidth="1"/>
    <col min="2307" max="2313" width="14.7109375" style="176" customWidth="1"/>
    <col min="2314" max="2560" width="11.42578125" style="176"/>
    <col min="2561" max="2561" width="2.7109375" style="176" customWidth="1"/>
    <col min="2562" max="2562" width="20" style="176" customWidth="1"/>
    <col min="2563" max="2569" width="14.7109375" style="176" customWidth="1"/>
    <col min="2570" max="2816" width="11.42578125" style="176"/>
    <col min="2817" max="2817" width="2.7109375" style="176" customWidth="1"/>
    <col min="2818" max="2818" width="20" style="176" customWidth="1"/>
    <col min="2819" max="2825" width="14.7109375" style="176" customWidth="1"/>
    <col min="2826" max="3072" width="11.42578125" style="176"/>
    <col min="3073" max="3073" width="2.7109375" style="176" customWidth="1"/>
    <col min="3074" max="3074" width="20" style="176" customWidth="1"/>
    <col min="3075" max="3081" width="14.7109375" style="176" customWidth="1"/>
    <col min="3082" max="3328" width="11.42578125" style="176"/>
    <col min="3329" max="3329" width="2.7109375" style="176" customWidth="1"/>
    <col min="3330" max="3330" width="20" style="176" customWidth="1"/>
    <col min="3331" max="3337" width="14.7109375" style="176" customWidth="1"/>
    <col min="3338" max="3584" width="11.42578125" style="176"/>
    <col min="3585" max="3585" width="2.7109375" style="176" customWidth="1"/>
    <col min="3586" max="3586" width="20" style="176" customWidth="1"/>
    <col min="3587" max="3593" width="14.7109375" style="176" customWidth="1"/>
    <col min="3594" max="3840" width="11.42578125" style="176"/>
    <col min="3841" max="3841" width="2.7109375" style="176" customWidth="1"/>
    <col min="3842" max="3842" width="20" style="176" customWidth="1"/>
    <col min="3843" max="3849" width="14.7109375" style="176" customWidth="1"/>
    <col min="3850" max="4096" width="11.42578125" style="176"/>
    <col min="4097" max="4097" width="2.7109375" style="176" customWidth="1"/>
    <col min="4098" max="4098" width="20" style="176" customWidth="1"/>
    <col min="4099" max="4105" width="14.7109375" style="176" customWidth="1"/>
    <col min="4106" max="4352" width="11.42578125" style="176"/>
    <col min="4353" max="4353" width="2.7109375" style="176" customWidth="1"/>
    <col min="4354" max="4354" width="20" style="176" customWidth="1"/>
    <col min="4355" max="4361" width="14.7109375" style="176" customWidth="1"/>
    <col min="4362" max="4608" width="11.42578125" style="176"/>
    <col min="4609" max="4609" width="2.7109375" style="176" customWidth="1"/>
    <col min="4610" max="4610" width="20" style="176" customWidth="1"/>
    <col min="4611" max="4617" width="14.7109375" style="176" customWidth="1"/>
    <col min="4618" max="4864" width="11.42578125" style="176"/>
    <col min="4865" max="4865" width="2.7109375" style="176" customWidth="1"/>
    <col min="4866" max="4866" width="20" style="176" customWidth="1"/>
    <col min="4867" max="4873" width="14.7109375" style="176" customWidth="1"/>
    <col min="4874" max="5120" width="11.42578125" style="176"/>
    <col min="5121" max="5121" width="2.7109375" style="176" customWidth="1"/>
    <col min="5122" max="5122" width="20" style="176" customWidth="1"/>
    <col min="5123" max="5129" width="14.7109375" style="176" customWidth="1"/>
    <col min="5130" max="5376" width="11.42578125" style="176"/>
    <col min="5377" max="5377" width="2.7109375" style="176" customWidth="1"/>
    <col min="5378" max="5378" width="20" style="176" customWidth="1"/>
    <col min="5379" max="5385" width="14.7109375" style="176" customWidth="1"/>
    <col min="5386" max="5632" width="11.42578125" style="176"/>
    <col min="5633" max="5633" width="2.7109375" style="176" customWidth="1"/>
    <col min="5634" max="5634" width="20" style="176" customWidth="1"/>
    <col min="5635" max="5641" width="14.7109375" style="176" customWidth="1"/>
    <col min="5642" max="5888" width="11.42578125" style="176"/>
    <col min="5889" max="5889" width="2.7109375" style="176" customWidth="1"/>
    <col min="5890" max="5890" width="20" style="176" customWidth="1"/>
    <col min="5891" max="5897" width="14.7109375" style="176" customWidth="1"/>
    <col min="5898" max="6144" width="11.42578125" style="176"/>
    <col min="6145" max="6145" width="2.7109375" style="176" customWidth="1"/>
    <col min="6146" max="6146" width="20" style="176" customWidth="1"/>
    <col min="6147" max="6153" width="14.7109375" style="176" customWidth="1"/>
    <col min="6154" max="6400" width="11.42578125" style="176"/>
    <col min="6401" max="6401" width="2.7109375" style="176" customWidth="1"/>
    <col min="6402" max="6402" width="20" style="176" customWidth="1"/>
    <col min="6403" max="6409" width="14.7109375" style="176" customWidth="1"/>
    <col min="6410" max="6656" width="11.42578125" style="176"/>
    <col min="6657" max="6657" width="2.7109375" style="176" customWidth="1"/>
    <col min="6658" max="6658" width="20" style="176" customWidth="1"/>
    <col min="6659" max="6665" width="14.7109375" style="176" customWidth="1"/>
    <col min="6666" max="6912" width="11.42578125" style="176"/>
    <col min="6913" max="6913" width="2.7109375" style="176" customWidth="1"/>
    <col min="6914" max="6914" width="20" style="176" customWidth="1"/>
    <col min="6915" max="6921" width="14.7109375" style="176" customWidth="1"/>
    <col min="6922" max="7168" width="11.42578125" style="176"/>
    <col min="7169" max="7169" width="2.7109375" style="176" customWidth="1"/>
    <col min="7170" max="7170" width="20" style="176" customWidth="1"/>
    <col min="7171" max="7177" width="14.7109375" style="176" customWidth="1"/>
    <col min="7178" max="7424" width="11.42578125" style="176"/>
    <col min="7425" max="7425" width="2.7109375" style="176" customWidth="1"/>
    <col min="7426" max="7426" width="20" style="176" customWidth="1"/>
    <col min="7427" max="7433" width="14.7109375" style="176" customWidth="1"/>
    <col min="7434" max="7680" width="11.42578125" style="176"/>
    <col min="7681" max="7681" width="2.7109375" style="176" customWidth="1"/>
    <col min="7682" max="7682" width="20" style="176" customWidth="1"/>
    <col min="7683" max="7689" width="14.7109375" style="176" customWidth="1"/>
    <col min="7690" max="7936" width="11.42578125" style="176"/>
    <col min="7937" max="7937" width="2.7109375" style="176" customWidth="1"/>
    <col min="7938" max="7938" width="20" style="176" customWidth="1"/>
    <col min="7939" max="7945" width="14.7109375" style="176" customWidth="1"/>
    <col min="7946" max="8192" width="11.42578125" style="176"/>
    <col min="8193" max="8193" width="2.7109375" style="176" customWidth="1"/>
    <col min="8194" max="8194" width="20" style="176" customWidth="1"/>
    <col min="8195" max="8201" width="14.7109375" style="176" customWidth="1"/>
    <col min="8202" max="8448" width="11.42578125" style="176"/>
    <col min="8449" max="8449" width="2.7109375" style="176" customWidth="1"/>
    <col min="8450" max="8450" width="20" style="176" customWidth="1"/>
    <col min="8451" max="8457" width="14.7109375" style="176" customWidth="1"/>
    <col min="8458" max="8704" width="11.42578125" style="176"/>
    <col min="8705" max="8705" width="2.7109375" style="176" customWidth="1"/>
    <col min="8706" max="8706" width="20" style="176" customWidth="1"/>
    <col min="8707" max="8713" width="14.7109375" style="176" customWidth="1"/>
    <col min="8714" max="8960" width="11.42578125" style="176"/>
    <col min="8961" max="8961" width="2.7109375" style="176" customWidth="1"/>
    <col min="8962" max="8962" width="20" style="176" customWidth="1"/>
    <col min="8963" max="8969" width="14.7109375" style="176" customWidth="1"/>
    <col min="8970" max="9216" width="11.42578125" style="176"/>
    <col min="9217" max="9217" width="2.7109375" style="176" customWidth="1"/>
    <col min="9218" max="9218" width="20" style="176" customWidth="1"/>
    <col min="9219" max="9225" width="14.7109375" style="176" customWidth="1"/>
    <col min="9226" max="9472" width="11.42578125" style="176"/>
    <col min="9473" max="9473" width="2.7109375" style="176" customWidth="1"/>
    <col min="9474" max="9474" width="20" style="176" customWidth="1"/>
    <col min="9475" max="9481" width="14.7109375" style="176" customWidth="1"/>
    <col min="9482" max="9728" width="11.42578125" style="176"/>
    <col min="9729" max="9729" width="2.7109375" style="176" customWidth="1"/>
    <col min="9730" max="9730" width="20" style="176" customWidth="1"/>
    <col min="9731" max="9737" width="14.7109375" style="176" customWidth="1"/>
    <col min="9738" max="9984" width="11.42578125" style="176"/>
    <col min="9985" max="9985" width="2.7109375" style="176" customWidth="1"/>
    <col min="9986" max="9986" width="20" style="176" customWidth="1"/>
    <col min="9987" max="9993" width="14.7109375" style="176" customWidth="1"/>
    <col min="9994" max="10240" width="11.42578125" style="176"/>
    <col min="10241" max="10241" width="2.7109375" style="176" customWidth="1"/>
    <col min="10242" max="10242" width="20" style="176" customWidth="1"/>
    <col min="10243" max="10249" width="14.7109375" style="176" customWidth="1"/>
    <col min="10250" max="10496" width="11.42578125" style="176"/>
    <col min="10497" max="10497" width="2.7109375" style="176" customWidth="1"/>
    <col min="10498" max="10498" width="20" style="176" customWidth="1"/>
    <col min="10499" max="10505" width="14.7109375" style="176" customWidth="1"/>
    <col min="10506" max="10752" width="11.42578125" style="176"/>
    <col min="10753" max="10753" width="2.7109375" style="176" customWidth="1"/>
    <col min="10754" max="10754" width="20" style="176" customWidth="1"/>
    <col min="10755" max="10761" width="14.7109375" style="176" customWidth="1"/>
    <col min="10762" max="11008" width="11.42578125" style="176"/>
    <col min="11009" max="11009" width="2.7109375" style="176" customWidth="1"/>
    <col min="11010" max="11010" width="20" style="176" customWidth="1"/>
    <col min="11011" max="11017" width="14.7109375" style="176" customWidth="1"/>
    <col min="11018" max="11264" width="11.42578125" style="176"/>
    <col min="11265" max="11265" width="2.7109375" style="176" customWidth="1"/>
    <col min="11266" max="11266" width="20" style="176" customWidth="1"/>
    <col min="11267" max="11273" width="14.7109375" style="176" customWidth="1"/>
    <col min="11274" max="11520" width="11.42578125" style="176"/>
    <col min="11521" max="11521" width="2.7109375" style="176" customWidth="1"/>
    <col min="11522" max="11522" width="20" style="176" customWidth="1"/>
    <col min="11523" max="11529" width="14.7109375" style="176" customWidth="1"/>
    <col min="11530" max="11776" width="11.42578125" style="176"/>
    <col min="11777" max="11777" width="2.7109375" style="176" customWidth="1"/>
    <col min="11778" max="11778" width="20" style="176" customWidth="1"/>
    <col min="11779" max="11785" width="14.7109375" style="176" customWidth="1"/>
    <col min="11786" max="12032" width="11.42578125" style="176"/>
    <col min="12033" max="12033" width="2.7109375" style="176" customWidth="1"/>
    <col min="12034" max="12034" width="20" style="176" customWidth="1"/>
    <col min="12035" max="12041" width="14.7109375" style="176" customWidth="1"/>
    <col min="12042" max="12288" width="11.42578125" style="176"/>
    <col min="12289" max="12289" width="2.7109375" style="176" customWidth="1"/>
    <col min="12290" max="12290" width="20" style="176" customWidth="1"/>
    <col min="12291" max="12297" width="14.7109375" style="176" customWidth="1"/>
    <col min="12298" max="12544" width="11.42578125" style="176"/>
    <col min="12545" max="12545" width="2.7109375" style="176" customWidth="1"/>
    <col min="12546" max="12546" width="20" style="176" customWidth="1"/>
    <col min="12547" max="12553" width="14.7109375" style="176" customWidth="1"/>
    <col min="12554" max="12800" width="11.42578125" style="176"/>
    <col min="12801" max="12801" width="2.7109375" style="176" customWidth="1"/>
    <col min="12802" max="12802" width="20" style="176" customWidth="1"/>
    <col min="12803" max="12809" width="14.7109375" style="176" customWidth="1"/>
    <col min="12810" max="13056" width="11.42578125" style="176"/>
    <col min="13057" max="13057" width="2.7109375" style="176" customWidth="1"/>
    <col min="13058" max="13058" width="20" style="176" customWidth="1"/>
    <col min="13059" max="13065" width="14.7109375" style="176" customWidth="1"/>
    <col min="13066" max="13312" width="11.42578125" style="176"/>
    <col min="13313" max="13313" width="2.7109375" style="176" customWidth="1"/>
    <col min="13314" max="13314" width="20" style="176" customWidth="1"/>
    <col min="13315" max="13321" width="14.7109375" style="176" customWidth="1"/>
    <col min="13322" max="13568" width="11.42578125" style="176"/>
    <col min="13569" max="13569" width="2.7109375" style="176" customWidth="1"/>
    <col min="13570" max="13570" width="20" style="176" customWidth="1"/>
    <col min="13571" max="13577" width="14.7109375" style="176" customWidth="1"/>
    <col min="13578" max="13824" width="11.42578125" style="176"/>
    <col min="13825" max="13825" width="2.7109375" style="176" customWidth="1"/>
    <col min="13826" max="13826" width="20" style="176" customWidth="1"/>
    <col min="13827" max="13833" width="14.7109375" style="176" customWidth="1"/>
    <col min="13834" max="14080" width="11.42578125" style="176"/>
    <col min="14081" max="14081" width="2.7109375" style="176" customWidth="1"/>
    <col min="14082" max="14082" width="20" style="176" customWidth="1"/>
    <col min="14083" max="14089" width="14.7109375" style="176" customWidth="1"/>
    <col min="14090" max="14336" width="11.42578125" style="176"/>
    <col min="14337" max="14337" width="2.7109375" style="176" customWidth="1"/>
    <col min="14338" max="14338" width="20" style="176" customWidth="1"/>
    <col min="14339" max="14345" width="14.7109375" style="176" customWidth="1"/>
    <col min="14346" max="14592" width="11.42578125" style="176"/>
    <col min="14593" max="14593" width="2.7109375" style="176" customWidth="1"/>
    <col min="14594" max="14594" width="20" style="176" customWidth="1"/>
    <col min="14595" max="14601" width="14.7109375" style="176" customWidth="1"/>
    <col min="14602" max="14848" width="11.42578125" style="176"/>
    <col min="14849" max="14849" width="2.7109375" style="176" customWidth="1"/>
    <col min="14850" max="14850" width="20" style="176" customWidth="1"/>
    <col min="14851" max="14857" width="14.7109375" style="176" customWidth="1"/>
    <col min="14858" max="15104" width="11.42578125" style="176"/>
    <col min="15105" max="15105" width="2.7109375" style="176" customWidth="1"/>
    <col min="15106" max="15106" width="20" style="176" customWidth="1"/>
    <col min="15107" max="15113" width="14.7109375" style="176" customWidth="1"/>
    <col min="15114" max="15360" width="11.42578125" style="176"/>
    <col min="15361" max="15361" width="2.7109375" style="176" customWidth="1"/>
    <col min="15362" max="15362" width="20" style="176" customWidth="1"/>
    <col min="15363" max="15369" width="14.7109375" style="176" customWidth="1"/>
    <col min="15370" max="15616" width="11.42578125" style="176"/>
    <col min="15617" max="15617" width="2.7109375" style="176" customWidth="1"/>
    <col min="15618" max="15618" width="20" style="176" customWidth="1"/>
    <col min="15619" max="15625" width="14.7109375" style="176" customWidth="1"/>
    <col min="15626" max="15872" width="11.42578125" style="176"/>
    <col min="15873" max="15873" width="2.7109375" style="176" customWidth="1"/>
    <col min="15874" max="15874" width="20" style="176" customWidth="1"/>
    <col min="15875" max="15881" width="14.7109375" style="176" customWidth="1"/>
    <col min="15882" max="16128" width="11.42578125" style="176"/>
    <col min="16129" max="16129" width="2.7109375" style="176" customWidth="1"/>
    <col min="16130" max="16130" width="20" style="176" customWidth="1"/>
    <col min="16131" max="16137" width="14.7109375" style="176" customWidth="1"/>
    <col min="16138" max="16384" width="11.42578125" style="176"/>
  </cols>
  <sheetData>
    <row r="1" spans="1:9" ht="12.75" thickBot="1" x14ac:dyDescent="0.25"/>
    <row r="2" spans="1:9" x14ac:dyDescent="0.2">
      <c r="B2" s="629"/>
      <c r="C2" s="270" t="s">
        <v>167</v>
      </c>
      <c r="D2" s="271" t="s">
        <v>167</v>
      </c>
      <c r="E2" s="272" t="s">
        <v>167</v>
      </c>
      <c r="G2" s="560" t="s">
        <v>168</v>
      </c>
      <c r="H2" s="560"/>
      <c r="I2" s="560"/>
    </row>
    <row r="3" spans="1:9" ht="24" x14ac:dyDescent="0.2">
      <c r="B3" s="630"/>
      <c r="C3" s="273" t="s">
        <v>169</v>
      </c>
      <c r="D3" s="274" t="s">
        <v>170</v>
      </c>
      <c r="E3" s="275" t="s">
        <v>171</v>
      </c>
      <c r="G3" s="560"/>
      <c r="H3" s="560"/>
      <c r="I3" s="560"/>
    </row>
    <row r="4" spans="1:9" x14ac:dyDescent="0.2">
      <c r="B4" s="276" t="s">
        <v>172</v>
      </c>
      <c r="C4" s="277">
        <v>50</v>
      </c>
      <c r="D4" s="278">
        <v>50</v>
      </c>
      <c r="E4" s="279">
        <v>15000</v>
      </c>
      <c r="G4" s="561" t="s">
        <v>173</v>
      </c>
      <c r="H4" s="562"/>
      <c r="I4" s="562"/>
    </row>
    <row r="5" spans="1:9" x14ac:dyDescent="0.2">
      <c r="B5" s="276" t="s">
        <v>174</v>
      </c>
      <c r="C5" s="277">
        <v>200</v>
      </c>
      <c r="D5" s="278">
        <v>20</v>
      </c>
      <c r="E5" s="279">
        <v>20000</v>
      </c>
      <c r="G5" s="562"/>
      <c r="H5" s="562"/>
      <c r="I5" s="562"/>
    </row>
    <row r="6" spans="1:9" x14ac:dyDescent="0.2">
      <c r="B6" s="276" t="s">
        <v>175</v>
      </c>
      <c r="C6" s="277">
        <v>100</v>
      </c>
      <c r="D6" s="278">
        <v>200</v>
      </c>
      <c r="E6" s="279">
        <v>500</v>
      </c>
      <c r="G6" s="562"/>
      <c r="H6" s="562"/>
      <c r="I6" s="562"/>
    </row>
    <row r="7" spans="1:9" x14ac:dyDescent="0.2">
      <c r="B7" s="276" t="s">
        <v>176</v>
      </c>
      <c r="C7" s="277">
        <v>5000</v>
      </c>
      <c r="D7" s="278">
        <v>400</v>
      </c>
      <c r="E7" s="279">
        <v>60000</v>
      </c>
      <c r="G7" s="562"/>
      <c r="H7" s="562"/>
      <c r="I7" s="562"/>
    </row>
    <row r="8" spans="1:9" x14ac:dyDescent="0.2">
      <c r="B8" s="276" t="s">
        <v>177</v>
      </c>
      <c r="C8" s="277">
        <v>6500</v>
      </c>
      <c r="D8" s="278">
        <v>600</v>
      </c>
      <c r="E8" s="279">
        <v>300000</v>
      </c>
      <c r="G8" s="562"/>
      <c r="H8" s="562"/>
      <c r="I8" s="562"/>
    </row>
    <row r="9" spans="1:9" x14ac:dyDescent="0.2">
      <c r="B9" s="276" t="s">
        <v>178</v>
      </c>
      <c r="C9" s="277">
        <v>5000</v>
      </c>
      <c r="D9" s="278">
        <v>400</v>
      </c>
      <c r="E9" s="279">
        <v>350000</v>
      </c>
      <c r="G9" s="562"/>
      <c r="H9" s="562"/>
      <c r="I9" s="562"/>
    </row>
    <row r="10" spans="1:9" ht="12.75" thickBot="1" x14ac:dyDescent="0.25">
      <c r="B10" s="280" t="s">
        <v>179</v>
      </c>
      <c r="C10" s="281">
        <v>500</v>
      </c>
      <c r="D10" s="282">
        <v>50</v>
      </c>
      <c r="E10" s="283">
        <v>10000</v>
      </c>
      <c r="G10" s="562"/>
      <c r="H10" s="562"/>
      <c r="I10" s="562"/>
    </row>
    <row r="11" spans="1:9" ht="12.75" thickBot="1" x14ac:dyDescent="0.25">
      <c r="B11" s="284"/>
      <c r="C11" s="285">
        <f>SUM(C4:C10)</f>
        <v>17350</v>
      </c>
      <c r="D11" s="286">
        <f>SUM(D4:D10)</f>
        <v>1720</v>
      </c>
      <c r="E11" s="287">
        <f>SUM(E4:E10)</f>
        <v>755500</v>
      </c>
      <c r="G11" s="562"/>
      <c r="H11" s="562"/>
      <c r="I11" s="562"/>
    </row>
    <row r="13" spans="1:9" ht="12.75" thickBot="1" x14ac:dyDescent="0.25"/>
    <row r="14" spans="1:9" ht="18" customHeight="1" x14ac:dyDescent="0.2">
      <c r="A14" s="683" t="s">
        <v>263</v>
      </c>
      <c r="B14" s="288" t="s">
        <v>180</v>
      </c>
      <c r="C14" s="289" t="s">
        <v>46</v>
      </c>
      <c r="D14" s="290" t="s">
        <v>181</v>
      </c>
      <c r="E14" s="291" t="s">
        <v>48</v>
      </c>
      <c r="F14" s="292" t="s">
        <v>49</v>
      </c>
      <c r="G14" s="290" t="s">
        <v>182</v>
      </c>
      <c r="H14" s="290" t="s">
        <v>183</v>
      </c>
      <c r="I14" s="291" t="s">
        <v>184</v>
      </c>
    </row>
    <row r="15" spans="1:9" x14ac:dyDescent="0.2">
      <c r="A15" s="683"/>
      <c r="B15" s="631" t="s">
        <v>185</v>
      </c>
      <c r="C15" s="293" t="s">
        <v>186</v>
      </c>
      <c r="D15" s="294" t="s">
        <v>187</v>
      </c>
      <c r="E15" s="295" t="s">
        <v>188</v>
      </c>
      <c r="F15" s="296" t="s">
        <v>189</v>
      </c>
      <c r="G15" s="294" t="s">
        <v>190</v>
      </c>
      <c r="H15" s="297" t="s">
        <v>191</v>
      </c>
      <c r="I15" s="298" t="s">
        <v>192</v>
      </c>
    </row>
    <row r="16" spans="1:9" ht="25.5" customHeight="1" thickBot="1" x14ac:dyDescent="0.25">
      <c r="A16" s="683"/>
      <c r="B16" s="632"/>
      <c r="C16" s="299">
        <f>C5+C6+C7+C8+C9+C10</f>
        <v>17300</v>
      </c>
      <c r="D16" s="300">
        <f>D6+D7+D8+D9+D10</f>
        <v>1650</v>
      </c>
      <c r="E16" s="301">
        <f>E7+E8+E9+E10</f>
        <v>720000</v>
      </c>
      <c r="F16" s="302">
        <v>60000</v>
      </c>
      <c r="G16" s="303">
        <v>150000</v>
      </c>
      <c r="H16" s="303">
        <v>190000</v>
      </c>
      <c r="I16" s="304">
        <f>F16+G16+H16+F27+G27+H27</f>
        <v>1129128.9241159183</v>
      </c>
    </row>
    <row r="17" spans="1:9" ht="12.75" customHeight="1" x14ac:dyDescent="0.2">
      <c r="A17" s="683"/>
      <c r="B17" s="305" t="s">
        <v>193</v>
      </c>
      <c r="C17" s="633">
        <v>32000</v>
      </c>
      <c r="D17" s="635">
        <v>30000</v>
      </c>
      <c r="E17" s="637">
        <v>70000</v>
      </c>
      <c r="F17" s="684">
        <v>50000</v>
      </c>
      <c r="G17" s="635">
        <v>300000</v>
      </c>
      <c r="H17" s="635">
        <v>250000</v>
      </c>
      <c r="I17" s="637">
        <v>100000</v>
      </c>
    </row>
    <row r="18" spans="1:9" ht="12.75" thickBot="1" x14ac:dyDescent="0.25">
      <c r="A18" s="683"/>
      <c r="B18" s="280" t="s">
        <v>194</v>
      </c>
      <c r="C18" s="634"/>
      <c r="D18" s="636"/>
      <c r="E18" s="638"/>
      <c r="F18" s="685"/>
      <c r="G18" s="636"/>
      <c r="H18" s="636"/>
      <c r="I18" s="638"/>
    </row>
    <row r="19" spans="1:9" x14ac:dyDescent="0.2">
      <c r="A19" s="683"/>
      <c r="B19" s="305" t="s">
        <v>195</v>
      </c>
      <c r="C19" s="639" t="s">
        <v>55</v>
      </c>
      <c r="D19" s="641">
        <f>$C$27/$C$16*$C5</f>
        <v>369.94219653179192</v>
      </c>
      <c r="E19" s="643">
        <f>$C$27/$C$16*$C6</f>
        <v>184.97109826589596</v>
      </c>
      <c r="F19" s="645">
        <f>$C$27/$C$16*$C7</f>
        <v>9248.5549132947981</v>
      </c>
      <c r="G19" s="641">
        <f>$C$27/$C$16*$C8</f>
        <v>12023.121387283236</v>
      </c>
      <c r="H19" s="641">
        <f>$C$27/$C$16*$C9</f>
        <v>9248.5549132947981</v>
      </c>
      <c r="I19" s="643">
        <f>$C$27/$C$16*$C10</f>
        <v>924.85549132947972</v>
      </c>
    </row>
    <row r="20" spans="1:9" x14ac:dyDescent="0.2">
      <c r="A20" s="683"/>
      <c r="B20" s="276" t="s">
        <v>46</v>
      </c>
      <c r="C20" s="640"/>
      <c r="D20" s="642"/>
      <c r="E20" s="644"/>
      <c r="F20" s="646"/>
      <c r="G20" s="642"/>
      <c r="H20" s="642"/>
      <c r="I20" s="644"/>
    </row>
    <row r="21" spans="1:9" x14ac:dyDescent="0.2">
      <c r="A21" s="683"/>
      <c r="B21" s="306" t="s">
        <v>195</v>
      </c>
      <c r="C21" s="648"/>
      <c r="D21" s="660" t="s">
        <v>55</v>
      </c>
      <c r="E21" s="647">
        <f>$D$27/$D$16*$D6</f>
        <v>3681.2051147311267</v>
      </c>
      <c r="F21" s="654">
        <f>$D$27/$D$16*$D7</f>
        <v>7362.4102294622535</v>
      </c>
      <c r="G21" s="656">
        <f>$D$27/$D$16*$D8</f>
        <v>11043.61534419338</v>
      </c>
      <c r="H21" s="656">
        <f>$D$27/$D$16*$D9</f>
        <v>7362.4102294622535</v>
      </c>
      <c r="I21" s="647">
        <f>$D$27/$D$16*$D10</f>
        <v>920.30127868278169</v>
      </c>
    </row>
    <row r="22" spans="1:9" x14ac:dyDescent="0.2">
      <c r="A22" s="683"/>
      <c r="B22" s="276" t="s">
        <v>181</v>
      </c>
      <c r="C22" s="659"/>
      <c r="D22" s="661"/>
      <c r="E22" s="644"/>
      <c r="F22" s="646"/>
      <c r="G22" s="642"/>
      <c r="H22" s="642"/>
      <c r="I22" s="644"/>
    </row>
    <row r="23" spans="1:9" x14ac:dyDescent="0.2">
      <c r="A23" s="683"/>
      <c r="B23" s="306" t="s">
        <v>195</v>
      </c>
      <c r="C23" s="648"/>
      <c r="D23" s="650"/>
      <c r="E23" s="652" t="s">
        <v>55</v>
      </c>
      <c r="F23" s="654">
        <f>$E$27/$E$16*$E7</f>
        <v>6155.5146844164174</v>
      </c>
      <c r="G23" s="656">
        <f>$E$27/$E$16*$E8</f>
        <v>30777.573422082089</v>
      </c>
      <c r="H23" s="656">
        <f>$E$27/$E$16*$E9</f>
        <v>35907.168992429106</v>
      </c>
      <c r="I23" s="647">
        <f>$E$27/$E$16*$E10</f>
        <v>1025.9191140694029</v>
      </c>
    </row>
    <row r="24" spans="1:9" ht="12.75" thickBot="1" x14ac:dyDescent="0.25">
      <c r="A24" s="683"/>
      <c r="B24" s="280" t="s">
        <v>48</v>
      </c>
      <c r="C24" s="649"/>
      <c r="D24" s="651"/>
      <c r="E24" s="653"/>
      <c r="F24" s="655"/>
      <c r="G24" s="657"/>
      <c r="H24" s="657"/>
      <c r="I24" s="658"/>
    </row>
    <row r="25" spans="1:9" x14ac:dyDescent="0.2">
      <c r="A25" s="683"/>
      <c r="B25" s="305" t="s">
        <v>196</v>
      </c>
      <c r="C25" s="645">
        <f t="shared" ref="C25:I25" si="0">SUM(C19:C24)</f>
        <v>0</v>
      </c>
      <c r="D25" s="641">
        <f t="shared" si="0"/>
        <v>369.94219653179192</v>
      </c>
      <c r="E25" s="643">
        <f t="shared" si="0"/>
        <v>3866.1762129970225</v>
      </c>
      <c r="F25" s="664">
        <f t="shared" si="0"/>
        <v>22766.479827173469</v>
      </c>
      <c r="G25" s="641">
        <f t="shared" si="0"/>
        <v>53844.310153558705</v>
      </c>
      <c r="H25" s="641">
        <f t="shared" si="0"/>
        <v>52518.134135186156</v>
      </c>
      <c r="I25" s="643">
        <f t="shared" si="0"/>
        <v>2871.0758840816643</v>
      </c>
    </row>
    <row r="26" spans="1:9" ht="12.75" thickBot="1" x14ac:dyDescent="0.25">
      <c r="A26" s="683"/>
      <c r="B26" s="280" t="s">
        <v>194</v>
      </c>
      <c r="C26" s="655"/>
      <c r="D26" s="657"/>
      <c r="E26" s="658"/>
      <c r="F26" s="666"/>
      <c r="G26" s="657"/>
      <c r="H26" s="657"/>
      <c r="I26" s="658"/>
    </row>
    <row r="27" spans="1:9" ht="12.75" customHeight="1" x14ac:dyDescent="0.2">
      <c r="A27" s="683"/>
      <c r="B27" s="662" t="s">
        <v>197</v>
      </c>
      <c r="C27" s="645">
        <f t="shared" ref="C27:I27" si="1">C17+C25</f>
        <v>32000</v>
      </c>
      <c r="D27" s="641">
        <f t="shared" si="1"/>
        <v>30369.942196531792</v>
      </c>
      <c r="E27" s="643">
        <f t="shared" si="1"/>
        <v>73866.176212997016</v>
      </c>
      <c r="F27" s="664">
        <f t="shared" si="1"/>
        <v>72766.479827173462</v>
      </c>
      <c r="G27" s="641">
        <f t="shared" si="1"/>
        <v>353844.31015355873</v>
      </c>
      <c r="H27" s="641">
        <f t="shared" si="1"/>
        <v>302518.13413518615</v>
      </c>
      <c r="I27" s="643">
        <f t="shared" si="1"/>
        <v>102871.07588408167</v>
      </c>
    </row>
    <row r="28" spans="1:9" ht="12.75" thickBot="1" x14ac:dyDescent="0.25">
      <c r="A28" s="683"/>
      <c r="B28" s="686"/>
      <c r="C28" s="687"/>
      <c r="D28" s="688"/>
      <c r="E28" s="689"/>
      <c r="F28" s="690"/>
      <c r="G28" s="688"/>
      <c r="H28" s="688"/>
      <c r="I28" s="689"/>
    </row>
    <row r="29" spans="1:9" x14ac:dyDescent="0.2">
      <c r="A29" s="683"/>
      <c r="B29" s="700" t="s">
        <v>198</v>
      </c>
      <c r="C29" s="701"/>
      <c r="D29" s="641"/>
      <c r="E29" s="702"/>
      <c r="F29" s="704">
        <v>1.25</v>
      </c>
      <c r="G29" s="691">
        <v>2.5</v>
      </c>
      <c r="H29" s="691">
        <v>1.5</v>
      </c>
      <c r="I29" s="693">
        <v>0.1</v>
      </c>
    </row>
    <row r="30" spans="1:9" x14ac:dyDescent="0.2">
      <c r="A30" s="683"/>
      <c r="B30" s="695"/>
      <c r="C30" s="696"/>
      <c r="D30" s="642"/>
      <c r="E30" s="703"/>
      <c r="F30" s="705"/>
      <c r="G30" s="692"/>
      <c r="H30" s="692"/>
      <c r="I30" s="694"/>
    </row>
    <row r="31" spans="1:9" x14ac:dyDescent="0.2">
      <c r="A31" s="683"/>
      <c r="B31" s="695" t="s">
        <v>199</v>
      </c>
      <c r="C31" s="696">
        <f t="shared" ref="C31:I31" si="2">C27/C16</f>
        <v>1.8497109826589595</v>
      </c>
      <c r="D31" s="656">
        <f t="shared" si="2"/>
        <v>18.406025573655633</v>
      </c>
      <c r="E31" s="647">
        <f t="shared" si="2"/>
        <v>0.10259191140694029</v>
      </c>
      <c r="F31" s="697">
        <f t="shared" si="2"/>
        <v>1.2127746637862244</v>
      </c>
      <c r="G31" s="698">
        <f t="shared" si="2"/>
        <v>2.3589620676903915</v>
      </c>
      <c r="H31" s="698">
        <f t="shared" si="2"/>
        <v>1.5922007059746639</v>
      </c>
      <c r="I31" s="699">
        <f t="shared" si="2"/>
        <v>9.110658108827327E-2</v>
      </c>
    </row>
    <row r="32" spans="1:9" x14ac:dyDescent="0.2">
      <c r="A32" s="683"/>
      <c r="B32" s="695"/>
      <c r="C32" s="696"/>
      <c r="D32" s="642"/>
      <c r="E32" s="644"/>
      <c r="F32" s="697"/>
      <c r="G32" s="698"/>
      <c r="H32" s="698"/>
      <c r="I32" s="699"/>
    </row>
    <row r="33" spans="1:9" x14ac:dyDescent="0.2">
      <c r="A33" s="683"/>
      <c r="B33" s="695" t="s">
        <v>200</v>
      </c>
      <c r="C33" s="696"/>
      <c r="D33" s="711"/>
      <c r="E33" s="703"/>
      <c r="F33" s="697">
        <f>F29-F31</f>
        <v>3.7225336213775551E-2</v>
      </c>
      <c r="G33" s="698">
        <f>G29-G31</f>
        <v>0.14103793230960848</v>
      </c>
      <c r="H33" s="698">
        <f>H29-H31</f>
        <v>-9.2200705974663899E-2</v>
      </c>
      <c r="I33" s="699">
        <f>I29-I31</f>
        <v>8.8934189117267359E-3</v>
      </c>
    </row>
    <row r="34" spans="1:9" ht="12.75" thickBot="1" x14ac:dyDescent="0.25">
      <c r="A34" s="683"/>
      <c r="B34" s="631"/>
      <c r="C34" s="654"/>
      <c r="D34" s="656"/>
      <c r="E34" s="647"/>
      <c r="F34" s="712"/>
      <c r="G34" s="706"/>
      <c r="H34" s="706"/>
      <c r="I34" s="707"/>
    </row>
    <row r="35" spans="1:9" x14ac:dyDescent="0.2">
      <c r="A35" s="683"/>
      <c r="B35" s="708" t="s">
        <v>201</v>
      </c>
      <c r="C35" s="701"/>
      <c r="D35" s="710"/>
      <c r="E35" s="702"/>
      <c r="F35" s="701">
        <f>F16*F29</f>
        <v>75000</v>
      </c>
      <c r="G35" s="710">
        <f>G16*G29</f>
        <v>375000</v>
      </c>
      <c r="H35" s="710">
        <f>H16*H29</f>
        <v>285000</v>
      </c>
      <c r="I35" s="702">
        <f>(F16+G16+H16+F35+G35+H35)*I29</f>
        <v>113500</v>
      </c>
    </row>
    <row r="36" spans="1:9" x14ac:dyDescent="0.2">
      <c r="A36" s="683"/>
      <c r="B36" s="709"/>
      <c r="C36" s="696"/>
      <c r="D36" s="711"/>
      <c r="E36" s="703"/>
      <c r="F36" s="696"/>
      <c r="G36" s="711"/>
      <c r="H36" s="711"/>
      <c r="I36" s="703"/>
    </row>
    <row r="37" spans="1:9" x14ac:dyDescent="0.2">
      <c r="A37" s="683"/>
      <c r="B37" s="709" t="s">
        <v>202</v>
      </c>
      <c r="C37" s="696"/>
      <c r="D37" s="711"/>
      <c r="E37" s="703"/>
      <c r="F37" s="696">
        <f>F35-F27</f>
        <v>2233.5201728265383</v>
      </c>
      <c r="G37" s="711">
        <f>G35-G27</f>
        <v>21155.689846441266</v>
      </c>
      <c r="H37" s="711">
        <f>H35-H27</f>
        <v>-17518.134135186148</v>
      </c>
      <c r="I37" s="703">
        <f>I35-I27</f>
        <v>10628.924115918329</v>
      </c>
    </row>
    <row r="38" spans="1:9" ht="12.75" thickBot="1" x14ac:dyDescent="0.25">
      <c r="A38" s="683"/>
      <c r="B38" s="715"/>
      <c r="C38" s="716"/>
      <c r="D38" s="713"/>
      <c r="E38" s="714"/>
      <c r="F38" s="716"/>
      <c r="G38" s="713"/>
      <c r="H38" s="713"/>
      <c r="I38" s="714"/>
    </row>
    <row r="39" spans="1:9" ht="12.75" thickBot="1" x14ac:dyDescent="0.25">
      <c r="B39" s="307"/>
    </row>
    <row r="40" spans="1:9" ht="12.75" hidden="1" thickBot="1" x14ac:dyDescent="0.25">
      <c r="B40" s="307"/>
    </row>
    <row r="41" spans="1:9" hidden="1" x14ac:dyDescent="0.2">
      <c r="B41" s="308"/>
      <c r="C41" s="309"/>
      <c r="D41" s="309"/>
      <c r="E41" s="309"/>
      <c r="F41" s="309"/>
      <c r="G41" s="309"/>
      <c r="H41" s="309"/>
      <c r="I41" s="310"/>
    </row>
    <row r="42" spans="1:9" hidden="1" x14ac:dyDescent="0.2">
      <c r="B42" s="311" t="s">
        <v>189</v>
      </c>
      <c r="C42" s="312">
        <f>$F$16</f>
        <v>60000</v>
      </c>
      <c r="D42" s="313"/>
      <c r="E42" s="313"/>
      <c r="I42" s="314"/>
    </row>
    <row r="43" spans="1:9" hidden="1" x14ac:dyDescent="0.2">
      <c r="B43" s="311" t="s">
        <v>203</v>
      </c>
      <c r="C43" s="315">
        <f>F27</f>
        <v>72766.479827173462</v>
      </c>
      <c r="D43" s="316"/>
      <c r="E43" s="316"/>
      <c r="I43" s="314"/>
    </row>
    <row r="44" spans="1:9" hidden="1" x14ac:dyDescent="0.2">
      <c r="B44" s="311" t="s">
        <v>204</v>
      </c>
      <c r="C44" s="313"/>
      <c r="D44" s="313"/>
      <c r="E44" s="312">
        <f>SUM(C42:C43)</f>
        <v>132766.47982717346</v>
      </c>
      <c r="I44" s="314"/>
    </row>
    <row r="45" spans="1:9" hidden="1" x14ac:dyDescent="0.2">
      <c r="B45" s="311" t="s">
        <v>205</v>
      </c>
      <c r="C45" s="312">
        <f>$G$16</f>
        <v>150000</v>
      </c>
      <c r="D45" s="313"/>
      <c r="E45" s="313"/>
      <c r="I45" s="314"/>
    </row>
    <row r="46" spans="1:9" hidden="1" x14ac:dyDescent="0.2">
      <c r="B46" s="311" t="s">
        <v>206</v>
      </c>
      <c r="C46" s="315">
        <f>G27</f>
        <v>353844.31015355873</v>
      </c>
      <c r="D46" s="316"/>
      <c r="E46" s="313"/>
      <c r="I46" s="314"/>
    </row>
    <row r="47" spans="1:9" hidden="1" x14ac:dyDescent="0.2">
      <c r="B47" s="311" t="s">
        <v>207</v>
      </c>
      <c r="C47" s="313"/>
      <c r="D47" s="312">
        <f>SUM(C45:C46)</f>
        <v>503844.31015355873</v>
      </c>
      <c r="E47" s="313"/>
      <c r="I47" s="314"/>
    </row>
    <row r="48" spans="1:9" hidden="1" x14ac:dyDescent="0.2">
      <c r="B48" s="311" t="s">
        <v>208</v>
      </c>
      <c r="C48" s="312">
        <f>$H$16</f>
        <v>190000</v>
      </c>
      <c r="D48" s="313"/>
      <c r="E48" s="313"/>
      <c r="I48" s="314"/>
    </row>
    <row r="49" spans="2:9" hidden="1" x14ac:dyDescent="0.2">
      <c r="B49" s="311" t="s">
        <v>209</v>
      </c>
      <c r="C49" s="315">
        <f>H27</f>
        <v>302518.13413518615</v>
      </c>
      <c r="D49" s="316"/>
      <c r="E49" s="313"/>
      <c r="I49" s="314"/>
    </row>
    <row r="50" spans="2:9" hidden="1" x14ac:dyDescent="0.2">
      <c r="B50" s="311" t="s">
        <v>210</v>
      </c>
      <c r="C50" s="313"/>
      <c r="D50" s="315">
        <f>SUM(C48:C49)</f>
        <v>492518.13413518615</v>
      </c>
      <c r="E50" s="316"/>
      <c r="I50" s="314"/>
    </row>
    <row r="51" spans="2:9" hidden="1" x14ac:dyDescent="0.2">
      <c r="B51" s="311" t="s">
        <v>211</v>
      </c>
      <c r="C51" s="313"/>
      <c r="D51" s="313"/>
      <c r="E51" s="317">
        <f>D47+D50</f>
        <v>996362.44428874482</v>
      </c>
      <c r="I51" s="314"/>
    </row>
    <row r="52" spans="2:9" hidden="1" x14ac:dyDescent="0.2">
      <c r="B52" s="311" t="s">
        <v>192</v>
      </c>
      <c r="C52" s="313"/>
      <c r="D52" s="313"/>
      <c r="E52" s="312">
        <f>SUM(E44:E51)</f>
        <v>1129128.9241159183</v>
      </c>
      <c r="I52" s="314"/>
    </row>
    <row r="53" spans="2:9" hidden="1" x14ac:dyDescent="0.2">
      <c r="B53" s="311" t="s">
        <v>212</v>
      </c>
      <c r="C53" s="313"/>
      <c r="D53" s="313"/>
      <c r="E53" s="312">
        <f>I27</f>
        <v>102871.07588408167</v>
      </c>
      <c r="I53" s="314"/>
    </row>
    <row r="54" spans="2:9" ht="12.75" hidden="1" thickBot="1" x14ac:dyDescent="0.25">
      <c r="B54" s="311" t="s">
        <v>213</v>
      </c>
      <c r="C54" s="313"/>
      <c r="D54" s="318"/>
      <c r="E54" s="319">
        <f>E52+E53</f>
        <v>1232000</v>
      </c>
      <c r="I54" s="314"/>
    </row>
    <row r="55" spans="2:9" ht="12.75" hidden="1" thickTop="1" x14ac:dyDescent="0.2">
      <c r="B55" s="311"/>
      <c r="C55" s="313"/>
      <c r="D55" s="313"/>
      <c r="E55" s="313"/>
      <c r="F55" s="313"/>
      <c r="G55" s="313"/>
      <c r="H55" s="313"/>
      <c r="I55" s="314"/>
    </row>
    <row r="56" spans="2:9" ht="12.75" hidden="1" thickBot="1" x14ac:dyDescent="0.25">
      <c r="B56" s="320"/>
      <c r="C56" s="321"/>
      <c r="D56" s="321"/>
      <c r="E56" s="321"/>
      <c r="F56" s="321"/>
      <c r="G56" s="321"/>
      <c r="H56" s="321"/>
      <c r="I56" s="322"/>
    </row>
    <row r="57" spans="2:9" hidden="1" x14ac:dyDescent="0.2"/>
    <row r="58" spans="2:9" ht="18" customHeight="1" thickBot="1" x14ac:dyDescent="0.25">
      <c r="B58" s="323"/>
      <c r="F58" s="430" t="str">
        <f>IF(F37&lt;0,"Unterdeckung","Überdeckung")</f>
        <v>Überdeckung</v>
      </c>
      <c r="G58" s="431" t="str">
        <f t="shared" ref="G58:I58" si="3">IF(G37&lt;0,"Unterdeckung","Überdeckung")</f>
        <v>Überdeckung</v>
      </c>
      <c r="H58" s="431" t="str">
        <f t="shared" si="3"/>
        <v>Unterdeckung</v>
      </c>
      <c r="I58" s="432" t="str">
        <f t="shared" si="3"/>
        <v>Überdeckung</v>
      </c>
    </row>
  </sheetData>
  <sheetProtection password="A501" sheet="1" objects="1" scenarios="1"/>
  <mergeCells count="88">
    <mergeCell ref="H37:H38"/>
    <mergeCell ref="I37:I38"/>
    <mergeCell ref="B37:B38"/>
    <mergeCell ref="C37:C38"/>
    <mergeCell ref="D37:D38"/>
    <mergeCell ref="E37:E38"/>
    <mergeCell ref="F37:F38"/>
    <mergeCell ref="G37:G38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1:H22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C25:C26"/>
    <mergeCell ref="D25:D26"/>
    <mergeCell ref="E25:E26"/>
    <mergeCell ref="F25:F26"/>
    <mergeCell ref="G25:G26"/>
    <mergeCell ref="H25:H26"/>
    <mergeCell ref="G19:G20"/>
    <mergeCell ref="H19:H20"/>
    <mergeCell ref="I19:I20"/>
    <mergeCell ref="I21:I22"/>
    <mergeCell ref="C23:C24"/>
    <mergeCell ref="D23:D24"/>
    <mergeCell ref="E23:E24"/>
    <mergeCell ref="F23:F24"/>
    <mergeCell ref="G23:G24"/>
    <mergeCell ref="H23:H24"/>
    <mergeCell ref="I23:I24"/>
    <mergeCell ref="C21:C22"/>
    <mergeCell ref="D21:D22"/>
    <mergeCell ref="E21:E22"/>
    <mergeCell ref="F21:F22"/>
    <mergeCell ref="G21:G22"/>
    <mergeCell ref="B2:B3"/>
    <mergeCell ref="G2:I3"/>
    <mergeCell ref="G4:I11"/>
    <mergeCell ref="A14:A38"/>
    <mergeCell ref="B15:B16"/>
    <mergeCell ref="C17:C18"/>
    <mergeCell ref="D17:D18"/>
    <mergeCell ref="E17:E18"/>
    <mergeCell ref="F17:F18"/>
    <mergeCell ref="G17:G18"/>
    <mergeCell ref="H17:H18"/>
    <mergeCell ref="I17:I18"/>
    <mergeCell ref="C19:C20"/>
    <mergeCell ref="D19:D20"/>
    <mergeCell ref="E19:E20"/>
    <mergeCell ref="F19:F20"/>
  </mergeCells>
  <pageMargins left="0.70866141732283472" right="0.70866141732283472" top="0.59055118110236227" bottom="0.59055118110236227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Button 1">
              <controlPr defaultSize="0" print="0" autoFill="0" autoPict="0">
                <anchor moveWithCells="1" sizeWithCells="1">
                  <from>
                    <xdr:col>6</xdr:col>
                    <xdr:colOff>0</xdr:colOff>
                    <xdr:row>7</xdr:row>
                    <xdr:rowOff>47625</xdr:rowOff>
                  </from>
                  <to>
                    <xdr:col>8</xdr:col>
                    <xdr:colOff>66675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Button 2">
              <controlPr defaultSize="0" print="0" autoFill="0" autoPict="0">
                <anchor moveWithCells="1" sizeWithCells="1">
                  <from>
                    <xdr:col>6</xdr:col>
                    <xdr:colOff>9525</xdr:colOff>
                    <xdr:row>9</xdr:row>
                    <xdr:rowOff>123825</xdr:rowOff>
                  </from>
                  <to>
                    <xdr:col>8</xdr:col>
                    <xdr:colOff>76200</xdr:colOff>
                    <xdr:row>11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Button 3">
              <controlPr defaultSize="0" print="0" autoFill="0" autoPict="0">
                <anchor moveWithCells="1" sizeWithCells="1">
                  <from>
                    <xdr:col>8</xdr:col>
                    <xdr:colOff>161925</xdr:colOff>
                    <xdr:row>7</xdr:row>
                    <xdr:rowOff>38100</xdr:rowOff>
                  </from>
                  <to>
                    <xdr:col>9</xdr:col>
                    <xdr:colOff>0</xdr:colOff>
                    <xdr:row>11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27</vt:i4>
      </vt:variant>
      <vt:variant>
        <vt:lpstr>Benannte Bereiche</vt:lpstr>
      </vt:variant>
      <vt:variant>
        <vt:i4>15</vt:i4>
      </vt:variant>
    </vt:vector>
  </HeadingPairs>
  <TitlesOfParts>
    <vt:vector size="42" baseType="lpstr">
      <vt:lpstr>000</vt:lpstr>
      <vt:lpstr>001</vt:lpstr>
      <vt:lpstr>051</vt:lpstr>
      <vt:lpstr>101</vt:lpstr>
      <vt:lpstr>101ü</vt:lpstr>
      <vt:lpstr>150</vt:lpstr>
      <vt:lpstr>150ü</vt:lpstr>
      <vt:lpstr>150g</vt:lpstr>
      <vt:lpstr>201</vt:lpstr>
      <vt:lpstr>201ü</vt:lpstr>
      <vt:lpstr>201g</vt:lpstr>
      <vt:lpstr>202</vt:lpstr>
      <vt:lpstr>202ü</vt:lpstr>
      <vt:lpstr>203</vt:lpstr>
      <vt:lpstr>203ü</vt:lpstr>
      <vt:lpstr>203g</vt:lpstr>
      <vt:lpstr>301</vt:lpstr>
      <vt:lpstr>302</vt:lpstr>
      <vt:lpstr>303</vt:lpstr>
      <vt:lpstr>304</vt:lpstr>
      <vt:lpstr>305</vt:lpstr>
      <vt:lpstr>306</vt:lpstr>
      <vt:lpstr>306ü</vt:lpstr>
      <vt:lpstr>307</vt:lpstr>
      <vt:lpstr>401</vt:lpstr>
      <vt:lpstr>421</vt:lpstr>
      <vt:lpstr>421ü</vt:lpstr>
      <vt:lpstr>'202'!Druckbereich</vt:lpstr>
      <vt:lpstr>'202ü'!Druckbereich</vt:lpstr>
      <vt:lpstr>'301'!Druckbereich</vt:lpstr>
      <vt:lpstr>'303'!Druckbereich</vt:lpstr>
      <vt:lpstr>'304'!Druckbereich</vt:lpstr>
      <vt:lpstr>'307'!Druckbereich</vt:lpstr>
      <vt:lpstr>'401'!Druckbereich</vt:lpstr>
      <vt:lpstr>'421'!Druckbereich</vt:lpstr>
      <vt:lpstr>'421ü'!Druckbereich</vt:lpstr>
      <vt:lpstr>'301'!Drucktitel</vt:lpstr>
      <vt:lpstr>'302'!Drucktitel</vt:lpstr>
      <vt:lpstr>'303'!Drucktitel</vt:lpstr>
      <vt:lpstr>'304'!Drucktitel</vt:lpstr>
      <vt:lpstr>'307'!Drucktitel</vt:lpstr>
      <vt:lpstr>'401'!Drucktitel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Volker</dc:creator>
  <cp:lastModifiedBy>Volker</cp:lastModifiedBy>
  <cp:lastPrinted>2022-03-16T15:04:34Z</cp:lastPrinted>
  <dcterms:created xsi:type="dcterms:W3CDTF">2022-03-14T19:37:56Z</dcterms:created>
  <dcterms:modified xsi:type="dcterms:W3CDTF">2022-10-14T09:31:58Z</dcterms:modified>
</cp:coreProperties>
</file>